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2017" sheetId="1" r:id="rId1"/>
  </sheets>
  <externalReferences>
    <externalReference r:id="rId4"/>
  </externalReferences>
  <definedNames>
    <definedName name="_xlnm.Print_Titles" localSheetId="0">'2017'!$2:$4</definedName>
    <definedName name="_xlnm.Print_Area" localSheetId="0">'2017'!$A$1:$Q$371</definedName>
  </definedNames>
  <calcPr fullCalcOnLoad="1"/>
</workbook>
</file>

<file path=xl/sharedStrings.xml><?xml version="1.0" encoding="utf-8"?>
<sst xmlns="http://schemas.openxmlformats.org/spreadsheetml/2006/main" count="391" uniqueCount="375">
  <si>
    <t>внебюджетные источники</t>
  </si>
  <si>
    <t>Всего</t>
  </si>
  <si>
    <t>межбюджетные транферты</t>
  </si>
  <si>
    <t>% исполнения муниципальной программы</t>
  </si>
  <si>
    <t>Наименование программ (подпрограмм) в разрезе мероприятий</t>
  </si>
  <si>
    <t>6=7+8+9</t>
  </si>
  <si>
    <t>Причины невыполнения/несвоевременного выполнения/текущая стадия выполнения</t>
  </si>
  <si>
    <t>Задача 5. Повышение заработной платы работникам муниципальных учреждений Московской области в сфере культуры</t>
  </si>
  <si>
    <t>Задача 6. Повышение заработной платы работникам муниципальных учреждений Московской области в сфере культуры</t>
  </si>
  <si>
    <t>10=6/2</t>
  </si>
  <si>
    <t>средства бюджета ГПЩ</t>
  </si>
  <si>
    <t>Подпрограмма 1   «Развитие библиотечного дела»</t>
  </si>
  <si>
    <t xml:space="preserve">Задача 1. Пропаганда и развитие культуры </t>
  </si>
  <si>
    <t>Задача 6. Дополнительные мероприятия по развитию жилищно-коммунального хозяйства и социально-культурной сферы</t>
  </si>
  <si>
    <t>Мероприятие 1. Организация и проведение мероприятий МБУК ГПЩ "Щёлковский историко-краеведческий музей" в соответствии с календарным планом мероприятий городского поселения Щёлково</t>
  </si>
  <si>
    <t>Мероприятие 1. Организация и проведение мероприятий МБУК ГПЩ "Щелковская художественная галерея" в соответствии с календарным планом мероприятий городского поселения Щёлково</t>
  </si>
  <si>
    <t>Задача 2.Развитие материально-технической базы муниципальных учреждений культуры музейного типа</t>
  </si>
  <si>
    <t>Задача 3.Улучшение условий в муниципальных учреждениях культуры музейного типа</t>
  </si>
  <si>
    <t>Мероприятие 5. Ремонт 3 этажа и входной группы МБУК ГПЩ "ЩИКМ"</t>
  </si>
  <si>
    <t>Задача 4. Обеспечение деятельности подведомственных учреждений культуры музейного типа</t>
  </si>
  <si>
    <t>Мероприятие 1.Обеспечение деятельности МБУК ГПЩ «Щёлковский историко-краеведческий музей»</t>
  </si>
  <si>
    <t>Мероприятие 2.Обеспечение деятельности МБУК ГПЩ «Щёлковская художественная галерея»</t>
  </si>
  <si>
    <t>Мероприятие 1. Повышение заработной платы работникам МБУК ГПЩ "ЩИКМ"</t>
  </si>
  <si>
    <t>Задача 1.Пропаганда и развитие культуры</t>
  </si>
  <si>
    <t>Мероприятие 1. Организация и проведение мероприятий МАУК ГПЩ "ТКЦ "Щёлковский театр" в соответствии с календарным планом мероприятий городского поселения Щёлково</t>
  </si>
  <si>
    <t>Задача 2.Развитие материально-технической базы МАУК ГПЩ "ТКЦ "Щёлковский театр"</t>
  </si>
  <si>
    <t>Мероприятие 10. Повышение доступности и качества театрального обслуживания населения городского поселения Щёлково</t>
  </si>
  <si>
    <t>Задача 3. Улучшение условий в МАУК ГПЩ "ТКЦ "Щёлковский театр"</t>
  </si>
  <si>
    <t>Задача 4.Обеспечение деятельности театров городского поселения Щёлково</t>
  </si>
  <si>
    <t>Мероприятие 1. Обеспечение деятельности МАУК ГПЩ "ТКЦ "Щёлковский театр"</t>
  </si>
  <si>
    <t>Мероприятие 1. Повышение заработной платы работникам МАУК ГПЩ "ТКЦ "Щёлковский театр"</t>
  </si>
  <si>
    <t>Подпрограмма 4.  «Развитие музейного дела и экспозиционно-выставочная деятельность»</t>
  </si>
  <si>
    <t>Годовой отчёт о  ходе реализации  муниципальных программ городского поселения Щёлково за 2018 год</t>
  </si>
  <si>
    <t>№ п/п</t>
  </si>
  <si>
    <t>Муниципальная программа городского поселения Щёлково "Культура городского поселения Щёлково"</t>
  </si>
  <si>
    <t>3=4+5+6</t>
  </si>
  <si>
    <t>7=8+9+10</t>
  </si>
  <si>
    <t>11=7/3</t>
  </si>
  <si>
    <t>Основное мероприятие 1. Обеспечение библиотек</t>
  </si>
  <si>
    <t>Мероприятие 1. Обеспечение деятельности МУ ГПЩ "Щёлковская городская библиотека"</t>
  </si>
  <si>
    <t>Мероприятие 2. Софинансирование расходов на повышение заработной платы работникам муниципальных учреждений в сфере культуры</t>
  </si>
  <si>
    <t>Основное мероприятие 2. "Развитие библиотечного дела"</t>
  </si>
  <si>
    <t>Мероприятие 2.2. Развитие материально-технической базы МУ ГПЩ "Щёлковская городская библиотека"</t>
  </si>
  <si>
    <t>Мероприятие 2.1. Приобретение книгопечатной продукции для МУ ГПЩ "Щёлковская городская библиотека"</t>
  </si>
  <si>
    <t>Мероприятие 2.3. Приобретение мультимедийного оборудования для МУ ГПЩ "Щёлковская городская библиотека"</t>
  </si>
  <si>
    <t>Основное мероприятие 3. Пропаганда и развитие культуры</t>
  </si>
  <si>
    <t xml:space="preserve">Мероприятие 1. Организация и проведение мероприятий МУ ГПЩ "Щелковская городская библиотека" </t>
  </si>
  <si>
    <t>Основное мероприятие 1. Обеспечение учреждений культурно-досугового типа</t>
  </si>
  <si>
    <t>Мероприятие 1. Обеспечение деятельности МАУК ГПЩ "ДК им.В.П.Чкалова"</t>
  </si>
  <si>
    <t>Основное мероприятие 2. Развитие учреждений культурно-досугового типа</t>
  </si>
  <si>
    <t>Мероприятие 1. Улучшение условий МАУК ГПЩ "ДК им.В.П.Чкалова"</t>
  </si>
  <si>
    <t>Мероприятие 1.2. Ремонт систем канализации, ГВС и ХВС МАУК ГПЩ "ДК им.В.П.Чкалова" структурное подразделение КСК "Мальцево"</t>
  </si>
  <si>
    <t>Мероприятие 1.3. Выполнение работ по ремонту крыши МАУК ГПЩ "ДК им.В.П.Чкалова"</t>
  </si>
  <si>
    <t>Мероприятие 1.4. Выполнение работ по ремонту помещения структурного помещения ГДК "Заречный"</t>
  </si>
  <si>
    <t>Мероприятие 1.5. Работы по текущему ремонту помещений структурного подразделения ГДК "Спутник"</t>
  </si>
  <si>
    <t>Мероприятие 1.9. Выполнение работ по ремонту системы канализации и туалетов МАУК ГПЩ "ДК им.В.П.Чкалова" структурное подразделение ГДК "Спутник"</t>
  </si>
  <si>
    <t>Мероприятие 2.2. Развитие материально-технической базы МАУК ГПЩ "ДК им.В.П.Чкалова"</t>
  </si>
  <si>
    <t>Мероприятие 2.1. Приобретение звуковой и световой аппаратуры для зрительного зала МАУК ГПЩ "ДК им.В.П.Чкалова"</t>
  </si>
  <si>
    <t>Мероприятие 2.2. Приобретение мебели в МАУК ГПЩ "ДК им.В.П.Чкалова"</t>
  </si>
  <si>
    <t>Мероприятие 2.3. Приобретение сценических костюмов и обуви для МАУК ГПЩ "ДК им.В.П.Чкалова"</t>
  </si>
  <si>
    <t>Мероприятие 1. Организация и проведение мероприятий МАУК ГПЩ "ДК им.В.П.Чкалова" в соответствии с календарным планом мероприятий городского поселения Щёлково</t>
  </si>
  <si>
    <t>Основное мероприятие 1. Обеспечение парков культуры и отдыха</t>
  </si>
  <si>
    <t>Мероприятие 1. Обеспечение деятельности МУ ГПЩ "ЩГПКиО"</t>
  </si>
  <si>
    <t>Основное мероприятие 2. Развитие парков культуры и отдыха</t>
  </si>
  <si>
    <t>Мероприятие 1. Благоустройство парковых территорий МУ ГПЩ «ЩГПКиО»</t>
  </si>
  <si>
    <t>Мероприятие 1.4. Ремонт резинового покрытия в МУ ГПЩ «ЩГПКиО»</t>
  </si>
  <si>
    <t>Мероприятие 1.5. Озеленение территории МУ ГПЩ «ЩГПКиО» благородными деревьями</t>
  </si>
  <si>
    <t>Мероприятие 1.6. Территория для жизни (Благоустройство территорий муниципальных образований: дворов, улиц, общественных пространств, пешеходных улиц, скверов, парков)</t>
  </si>
  <si>
    <t>Мероприятие 2. Развитие материально-технической базы МУ ГПЩ "Щёлковский городской парк культуры и отдыха"</t>
  </si>
  <si>
    <t>Мероприятие 2.2. Приобретение складского помещения с гаражом</t>
  </si>
  <si>
    <t>Мероприятие 2.3. Приобретение флаговых конструкций</t>
  </si>
  <si>
    <t>Мероприятие 2.4. Приобретение цветников</t>
  </si>
  <si>
    <t>Мероприятие 2.6. Приобретение парковой мебели и урн</t>
  </si>
  <si>
    <t>Мероприятие 1. Организация и проведение мероприятий МУ ГПЩ "Щёлковский городской парк культуры и отдыха" в соответствии с календарным планом мероприятий городского поселения Щёлково</t>
  </si>
  <si>
    <t>Мероприятие 2. Организация и проведение мероприятий Комитета по культуре и туризму Администрации Щёлковского муниципального района в соответствии с календарным планом мероприятий городского поселения Щёлково</t>
  </si>
  <si>
    <t>Мероприятие 1. Приобретение музейного оборудования: защитные жалюзи, музейные витрины, выставочные стенды и модули,стульяманекены, мобильная мебель для мастер-классов, офисная мебель для МБУК ГПЩ "ЩИКМ"</t>
  </si>
  <si>
    <t>Мероприятие 7. Покупка и установка кондиционеров на 3 -ем этаже МБУК ГПЩ "ЩИКМ"</t>
  </si>
  <si>
    <t>Мероприятие 8. Обследование эркера в МБУК ГПЩ "ЩИКМ"</t>
  </si>
  <si>
    <t>Мероприятие 9. Оказание услуг по подготовке экспертного заключения и сметной документации на утепление кровли в МБУК ГПЩ "ЩИКМ"</t>
  </si>
  <si>
    <t>Мероприятие 10. Утепление кровли в МБУК ГПЩ "ЩИКМ"</t>
  </si>
  <si>
    <t>Мероприятие 11. Изготовление и установка входного тамбура и ограждения для лестницы в МБУК ГПЩ "ЩИКМ"</t>
  </si>
  <si>
    <t>Мероприятие 2. Повышение заработной платы работникам МУ ГПЩ "ЩХГ"</t>
  </si>
  <si>
    <t>Мероприятие 6. Выполнение работ по противопожарной безопасности  МАУК ГПЩ "ТКЦ "Щёлковский театр"</t>
  </si>
  <si>
    <t>Приобретение звуковоспроизводящей аппаратуры для МАУК ГПЩ "ТКЦ "Щёлковский театр"</t>
  </si>
  <si>
    <t>Подпрограмма 3. «Развитие парковых территорий, парков культуры и отдыха»</t>
  </si>
  <si>
    <t>Подпрограмма  5. «Развитие театральной деятельности»</t>
  </si>
  <si>
    <t>Подпрограмма 1. Развитие физической культуры и спорта</t>
  </si>
  <si>
    <t xml:space="preserve">Основное мероприятие 1. 
Реализация ежегодного календарного плана спортивно-массовых мероприятий г.п. Щёлково, ЩМР, МО, России
</t>
  </si>
  <si>
    <t xml:space="preserve">Мероприятие 1. Летняя и зимняя Спартакиады ГПЩ </t>
  </si>
  <si>
    <t>Мероприятие 2. Праздничные мероприятия</t>
  </si>
  <si>
    <t>Мероприятие 3. Участие в районных массовых мероприятиях по видам спорта</t>
  </si>
  <si>
    <t>Мероприятие 4. Участие в Первенствах МО, Первенствах и Кубках России, ЦФО и международных турнирах по видам спорта</t>
  </si>
  <si>
    <t xml:space="preserve">Мероприятие 5. Учебно-тренировочные сборы </t>
  </si>
  <si>
    <t xml:space="preserve">Основное мероприятие 2.
Привлечение различных категорий населения к регулярным занятиям физической культурой и спортом
</t>
  </si>
  <si>
    <t>Мероприятие 1. Обеспечение деятельности муниципального учреждения МУ ГПЩ «ЦФКиМС»</t>
  </si>
  <si>
    <t xml:space="preserve">Мероприятие 2. Обеспечение деятельности муниципального учреждения МАУ ГПЩ УСК «Подмосковье» и создание условий для его выполнения </t>
  </si>
  <si>
    <t>Мероприятие 3. Выполнение полномочий по ведению бухгалтерского учета муниципальных учреждений физической культуры и спорта городского поселения Щёлково</t>
  </si>
  <si>
    <t>Мероприятие 4. Обеспечение деятельности муниципального учреждения МАУ ГПЩ «ФОК»</t>
  </si>
  <si>
    <t>Подпрограмма 2. Развитие спортивной инфраструктуры</t>
  </si>
  <si>
    <t xml:space="preserve">Основное мероприятие 1
Развитие инфраструктуры массового спорта по месту жительства
</t>
  </si>
  <si>
    <t>Мероприятие 2. Замена паркетного покрытия футбольного поля в зале манежа в МАУ ГПЩ «УСК «Подмосковье»</t>
  </si>
  <si>
    <t>Мероприятие 3. Замена пола в зале АБК  в МАУ ГПЩ «УСК «Подмосковье»</t>
  </si>
  <si>
    <t>Мероприятие 4. Замена покрытия площадок из бетонных тротуарных плиток перед центральным входом, частичная замена асфальта в МАУ ГПЩ «УСК «Подмосковье»</t>
  </si>
  <si>
    <t>Мероприятие 12. Ремонт запасного тренировочного поля МАУ ГПЩ «УСК «Подмосковье»</t>
  </si>
  <si>
    <t>Мероприятие 13. Замена керамогранитной напольной плитки перед центральным входом в Манеж и ремонт входной группы МАУ ГПЩ «УСК «Подмосковье»</t>
  </si>
  <si>
    <t>Мероприятие 14. Косметический ремонт коридоров Манежа МАУ ГПЩ «УСК «Подмосковье»</t>
  </si>
  <si>
    <t>Мероприятие 15. Приобретение коммунальной техники МАУ ГПЩ «ФОК»</t>
  </si>
  <si>
    <t>Мероприятие 16. Проведение кадастровых работ МАУ ГПЩ «ФОК»</t>
  </si>
  <si>
    <t>Мероприятие 17. Обустройство освещения в залах МАУ ГПЩ «ФОК»</t>
  </si>
  <si>
    <t>Мероприятие 18. Обустройство уличного освещения на спортивных базах МАУ ГПЩ «ФОК»</t>
  </si>
  <si>
    <t>Мероприятие 19. Обустройство дополнительных парковочных мест на ул. Центральная 73 стр.2 городского детского стадиона МАУ ГПЩ «ФОК»</t>
  </si>
  <si>
    <t>Мероприятие 20. Проведение ремонтных работ МАУ ГПЩ «ФОК»</t>
  </si>
  <si>
    <t>Мероприятие 21. Монтаж системы сиренно-речевого оповещения, монтаж системы автоматической пожарной сигнализации МАУ ГПЩ «ФОК»</t>
  </si>
  <si>
    <t>Подпрограмма 3 Молодое поколение</t>
  </si>
  <si>
    <t xml:space="preserve">Основное мероприятие 1. 
Содействие патриотическому и духовно-нравственному воспитанию молодежи, поддержка талантливой молодежи, молодежных социально значимых инициатив 
</t>
  </si>
  <si>
    <t xml:space="preserve">Мероприятие 1. Организация и проведение мероприятий по патриотическому, духовно-нравственному воспитанию, поддержка талантливой молодёжи, молодёжных социально значимых инициатив
</t>
  </si>
  <si>
    <t xml:space="preserve">Основное мероприятие 2. 
Содействие в организации занятости молодёжи 14-17 лет
</t>
  </si>
  <si>
    <t>Мероприятие 1. Обеспечение занятости молодёжи 14-17 лет</t>
  </si>
  <si>
    <t>Подпрограмма 4. Социальная поддержка граждан</t>
  </si>
  <si>
    <t xml:space="preserve">Основное мероприятие 1
Оказание мер социальной поддержки отдельным категориям граждан
</t>
  </si>
  <si>
    <t>Мероприятие 1. Оказание мер социальной поддержки гражданам городского поселения Щёлково, оказавшихся в тяжёлой жизненной ситуации</t>
  </si>
  <si>
    <t>Мероприятие 2. Оказание мер социальной поддержки гражданам городского поселения Щёлково, межбюджетные трансферты</t>
  </si>
  <si>
    <t>Подпрограмма 5. Доступная среда</t>
  </si>
  <si>
    <t xml:space="preserve">Основное мероприятие 1
Создание безбарьерного доступа к социальнозначимым объектам
</t>
  </si>
  <si>
    <t>Мероприятие 1.Приобретение и установка оборудования</t>
  </si>
  <si>
    <t>Мероприятие 2. Устройство подъемников, траверсов и транспортеров для инвалидов</t>
  </si>
  <si>
    <t xml:space="preserve">Мероприятие 3. Установка поручней  в помещении  </t>
  </si>
  <si>
    <t>Мероприятие 4. Оборудование специального санузла</t>
  </si>
  <si>
    <t>Мероприятие 5. Оборудование помещений тактильными средствами</t>
  </si>
  <si>
    <t>Мероприятие 6. Оборудование помещений световой и звуковой индикацией</t>
  </si>
  <si>
    <t>Муниципальная программа городского поселения Щёлково "Спорт городского поселения Щёлково"</t>
  </si>
  <si>
    <t>Подпрограмма 1.
Профилактика преступлений и иных правонарушений.</t>
  </si>
  <si>
    <t>Основное мероприятие 1.
Совершенствование форм профилактики преступлений и иных правонарушений</t>
  </si>
  <si>
    <t xml:space="preserve">1.1. Изготовление информационных материалов, с целью повышение уровня правовой грамотности граждан
по вопросам предупреждения  безнадзорности, беспризорности, правонарушений и антиобщественных действий несовершеннолетних;
</t>
  </si>
  <si>
    <t>1.2.Проведение информационно- профилактических мероприятий, направленных на привлечение внимания населения к проблеме транспортного травматизма</t>
  </si>
  <si>
    <t xml:space="preserve">1.3. Изготовление информационных материалов по патриотическому воспитанию и повышения престижа сотрудников полиции </t>
  </si>
  <si>
    <t>1.4. Создание условий для обеспечения деятельности подразделений органов внутренних дел</t>
  </si>
  <si>
    <t>1.5. Обеспечение деятельности и создание условий общественных объединений и добровольных формирований  по охране общественного порядка</t>
  </si>
  <si>
    <t>Основное мероприятие 2.
Профилактика наркомании и токсикомании, пропаганда здорового образа жизни</t>
  </si>
  <si>
    <t>2.1. Организация и проведение профилактических мероприятий антинаркотической, антиалкогольной и антитабачной направленности.</t>
  </si>
  <si>
    <t>2.2. Организация работы по информационно-пропагандистскому сопровождению антинаркотической деятельности и работе,                с целью стимулирования активности граждан и общественных организаций.</t>
  </si>
  <si>
    <t>2.3. Изготовление информационных материалов, методических буклетов и иной продукции по тематике антинаркотической, антиалкогольной и антитабачной деятельности</t>
  </si>
  <si>
    <t>2.4. Внедрение новых                                моделей практик социального проектирования и добровольческой (волонтерской) деятельности, с целью воспитания и социализации подрастающего поколения</t>
  </si>
  <si>
    <t>Основное мероприятие 3.
Установка систем видеонаблюдения в местах с массовым пребыванием людей</t>
  </si>
  <si>
    <t>3.1. Приобретение и установка (работы по поддержанию в рабочем состоянии) систем видеонаблюдения (видеокамер и мониторов)                                        в муниципальных учреждениях                      городского поселения Щёлково</t>
  </si>
  <si>
    <t>3.2. Приобретение и установка (работы по поддержанию в рабочем состоянии)  систем видеонаблюдения (видеокамер и мониторов) на улицах и других общественных местах городского поселения Щёлково</t>
  </si>
  <si>
    <t>3.3. Сервисное обслуживание, оплата эксплуатации видеокамер Системы видеонаблюдения (СВН), расположенных на территории городского поселения Щёлково</t>
  </si>
  <si>
    <t>3.4. Обновление и совершенствование системы видеонаблюдения (СВН), поддержание в исправном состоянии элементов оборудования системы «Безопасный регион»</t>
  </si>
  <si>
    <t>3.5. Осуществление организационных мероприятий по подключению торговых центров, автозаправочных станций к системе «Безопасный регион»</t>
  </si>
  <si>
    <t>Основное мероприятие 4. 
Противодействие терроризма и экстремистской деятельности</t>
  </si>
  <si>
    <t>4.1. Разработка и издание методических рекомендаций, памяток, листовок иной продукции по профилактики терроризма и экстремизма</t>
  </si>
  <si>
    <t>4.2. Повышение степени антитеррористической защищённости социально-значимых объектов муниципальной собственности и мест с массовым пребыванием людей, оборудованных средствами обеспечения безопасности</t>
  </si>
  <si>
    <t>4.3.  Материальное обеспечение   по организации и проведению специальных (антитеррористических) учений</t>
  </si>
  <si>
    <t>4.4. Организация и проведение мероприятий, направленных на профилактику межнациональных (межэтнических) конфликтов, предупреждение экстремизма, формирование мультикультурности и толерантности в молодёжной среде (проведение конкурсов, фестивалей, изготовление информационных материалов, методических рекомендаций,  наглядных пособий и т.д.).</t>
  </si>
  <si>
    <t>Подпрограмма 2.
Обеспечение безопасности жизнедеятельности населения.</t>
  </si>
  <si>
    <t>Основное мероприятие 1.
Снижение рисков и смягчение последствий чрезвычайных ситуаций природного и техногенного характера</t>
  </si>
  <si>
    <t>1.1. Субсидии муниципальному бюджетному учреждению МУ ГПЩ «Аварийно-спасательная служба» на финансовое обеспечение выполнения муниципального задания на оказание муниципальных услуг (выполнение работ)</t>
  </si>
  <si>
    <t>1.2. Развитие материально-технической базы МУ ГПЩ «Аварийно-спасательная служба»</t>
  </si>
  <si>
    <t xml:space="preserve">1.3.Повышение уровня безопасности населения городского поселения Щёлково, приобретение аварийно-спасательной техники </t>
  </si>
  <si>
    <t>1.4. Иные межбюджетные трансферты на создание, содержание и организацию деятельности аварийно-спасательных служб на территории городского поселения Щёлков</t>
  </si>
  <si>
    <t>Основное мероприятие 2.
Обеспечение пожарной безопасности</t>
  </si>
  <si>
    <t>2.1. Создание (восстановление) защитных противопожарных полос в границах городского поселения Щёлково, покос травы на пожароопасных территориях ГПЩ</t>
  </si>
  <si>
    <t>2.2. Закупка и распространение методических материалов, памяток, листовок на противопожарную тематику в целях организации пропаганды и обучения населения мерам пожарной безопасности</t>
  </si>
  <si>
    <t>Муниципальная программа городского поселения Щёлково "Безопасность городского поселения Щёлково"</t>
  </si>
  <si>
    <t>Муниципальная программа городского поселения Щёлково "Жилище"</t>
  </si>
  <si>
    <t>Подпрограмма I Обеспечение жильем молодых семей</t>
  </si>
  <si>
    <t xml:space="preserve">Задача 1 Обеспечение жильем молодых семей          </t>
  </si>
  <si>
    <t xml:space="preserve">Подтверждение объёмов финансирования программе “Обеспечение жильем молодых семей”  </t>
  </si>
  <si>
    <t>Подпрограмма II Переселение граждан из жилищного фонда, подлежащего сносу и  реконструкции</t>
  </si>
  <si>
    <t xml:space="preserve">Задача 1                                     Переселение граждан  из многоквартирных жилых домов, признанных аварийными в установленном законодательством порядке за счет внебюджетных источников финансирования </t>
  </si>
  <si>
    <t>Реализация инвестиционных контрактов и иных соглашений , заключенных Администрацией Щёлковского муниципального района</t>
  </si>
  <si>
    <t>Реализация заключенных и планируемых Договоров развития застроенных территорий</t>
  </si>
  <si>
    <t>Обеспечение жилыми помещениями граждан проживающих в многоквартирых аварийных жилых домам</t>
  </si>
  <si>
    <t xml:space="preserve">Задача 2                                     Переселение граждан  из многоквартирных жилых домов с большим процентом износа в установленном законодательством порядке за счет внебюджетных источников финансирования </t>
  </si>
  <si>
    <t xml:space="preserve">Обеспечение жилыми помещениями граждан проживающих в многоквартирых  жилых домах  с большим процентом износа </t>
  </si>
  <si>
    <t>Подпрограмма I "Чистая вода"</t>
  </si>
  <si>
    <t>Основное мероприятие 1: Строительство, реконструкция, капитальный ремонт, приобретение, монтаж и ввод в эксплуатацию объектов водоснабжения (ВЗУ, ВНС, станции водоочистки) на территории городского поселения Щёлково</t>
  </si>
  <si>
    <t xml:space="preserve">Капитальный ремонт ВЗУ № 3 со станцией обезжелезивания г.Щелково, ул. Центральная (I этап)
</t>
  </si>
  <si>
    <t xml:space="preserve">Капитальный ремонт ВЗУ производительностью 82,3 м3/сутки ул. Соколовская г.п. Щёлково Щелковской м.р.
</t>
  </si>
  <si>
    <t xml:space="preserve">Капитальный ремонт ВЗУ производительностью 54,3 м3/сутки  д. Серково г.п. Щёлково  Щелковский м.р.
</t>
  </si>
  <si>
    <t xml:space="preserve">Приобретение, монтаж и ввод в эксплуатацию станции обезжелезивания на ВЗУ № 4, ул. Заречная, г.п. Щелково, Щелковский м.р.   </t>
  </si>
  <si>
    <t xml:space="preserve">Подпрограмма II "Очистка сточных вод"                      </t>
  </si>
  <si>
    <t xml:space="preserve">Основное мероприятие 1:
Строительство (реконструкция) капитальный ремонт канализационных коллекторов (участков) и канализационных насосных станций на территории городского поселения Щёлково
                 </t>
  </si>
  <si>
    <t>Капитальный ремонт двух ниток канализационного коллектора 2Д1200 мм от КНС Соколовская до камеры гашения,  Щелковский муниципальный район (2 этап)</t>
  </si>
  <si>
    <t>Модернизация КНС "Соколовская"
 г. Щёлково (1 этап)</t>
  </si>
  <si>
    <t xml:space="preserve">Подпрограмма III
"Создание условий для обеспечения качественными жилищно-коммунальными услугами"
                      </t>
  </si>
  <si>
    <t xml:space="preserve">Основное мероприятие 1: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                        </t>
  </si>
  <si>
    <t>Разработка проектно-изыскательской  документации на  строительство котельной мощностью 25 МВт по адресу: г.п.  Щёлково, Щёлково-4, ул. Беляева</t>
  </si>
  <si>
    <t xml:space="preserve">Капитальный ремонт самотечного канализационного коллектора  диаметром 800 мм от Щёлково-4, Щёлковское шоссе, КК-1901 до Щёлково-3, ул. Гагарина г.п. Щёлково (Щёлково-3,4)
</t>
  </si>
  <si>
    <t xml:space="preserve">Капитальный ремонт канализационной насосной станции г.п. Щелково, Щелково-4, ул. Беляева
</t>
  </si>
  <si>
    <t xml:space="preserve">Капитальный ремонт канализационной насосной станции г. Щёлково (Щёлково-4) д. Леониха
</t>
  </si>
  <si>
    <t xml:space="preserve">Капитальный ремонт водозаборного узла г. Щёлково (Щёлково-3) ул.Циолковского
</t>
  </si>
  <si>
    <t xml:space="preserve">Капитальный ремонт наружных сетей канализации г. Щёлково (Щёлково-7) ул. Неделина
</t>
  </si>
  <si>
    <t xml:space="preserve">Капитальный ремонт наружных сетей водопровода г. Щёлково (Щёлково-7) ул. Неделина
</t>
  </si>
  <si>
    <t xml:space="preserve">Основное мероприятие 2:
Обеспечение реализации мероприятий по развитию систем тепло-, водоснабжения и водоотведения
</t>
  </si>
  <si>
    <t>Актуализация схем тепло-, водоснабжения и водоотведения городского поселения Щёлково</t>
  </si>
  <si>
    <t>Основное мероприятие 3: Выполнение мероприятий в области жилищного хозяйства</t>
  </si>
  <si>
    <t>Оплата коммунальных услуг в квартирах, находящихся в собственности городского поселения Щёлково до заселения по договору социального найма</t>
  </si>
  <si>
    <t>Основное мероприятие 4: Обеспечение реализации мероприятий по реконструкции систем тепло и газоснабжения жилых домов</t>
  </si>
  <si>
    <t>Разработка проектно-изыскательской  документации на реконструкцию системы отопления и газоснабжения жилых домов</t>
  </si>
  <si>
    <t>Реконструкция системы тепло и газоснабжения жилых домов по ул. Рабочая, г.п. Щёлково</t>
  </si>
  <si>
    <t>Установка, замена, поверка индивидуальных приборов учёта энергетических ресурсов в муниципальном жилье</t>
  </si>
  <si>
    <t>Муниципальная программа городского поселения Щёлково "Развитие инженерной инфраструктуры и энергоэффективности"</t>
  </si>
  <si>
    <t>Муниципальная программа городского поселения Щёлково "Предпринимательство городского поселения Щёлково"</t>
  </si>
  <si>
    <t>Подпрограмма 1. «Развитие малого и среднего предпринимательства»</t>
  </si>
  <si>
    <t>Основное мероприятие 1. Увеличение доли оборота малых и средних предприятий в общем обороте по полному кругу предприятий городского поселения Щёлково</t>
  </si>
  <si>
    <t xml:space="preserve">Мероприятие 1.3. Частичная компенсация коммунальных платежей, арендных платежей предприятиям микро и малого бизнеса                      </t>
  </si>
  <si>
    <t>Мероприятие 1.4.Частичная компенсация арендных платежей резидентам коворкинг-центров</t>
  </si>
  <si>
    <t>Основное мероприятие 2. Увеличение вклада малого и среднего предпринимательства в экономику г.п.Щёлково</t>
  </si>
  <si>
    <t>Мероприятие 2.1. Проведение мероприятий, посвященных Дню предпринимателя Московской области в городском поселении Щёлково</t>
  </si>
  <si>
    <t>Подпрограмма II Развитие потребительского рынка и услуг</t>
  </si>
  <si>
    <t>Основное мероприятие 1. Построение на территории городского поселения Щёлково современной торговой инфраструктуры, повышение качества и культуры торгового сервиса для населения.</t>
  </si>
  <si>
    <t xml:space="preserve">Мероприятие 1.1. Обслуживание, доработка и содержание утверждённой схемы размещения нестационарных торговых объектов, обслуживание плановых демонтажных работ по ликвидации незаконно размещённых нестационарных торговых объектов
</t>
  </si>
  <si>
    <t xml:space="preserve">Мероприятие 1.2. Проведение конкурсов на лучшее содержание прилегающих территорий и объектов сферы потребительского рынка </t>
  </si>
  <si>
    <t>Основное мероприятие 2. Погребение и похоронное дело</t>
  </si>
  <si>
    <t>Мероприятие 1.1. Транспортировка с мест обнаружения или происшествий умерших, не имеющих близких родственников</t>
  </si>
  <si>
    <t>Мероприятие 1.2. Обеспечение деятельности кладбищ, расположенных на территории городского поселения Щелково</t>
  </si>
  <si>
    <t>Мероприятие 1.3. Проведение работ по формированию права собственности на земельные участки под кладбища</t>
  </si>
  <si>
    <t>Мероприятие 1.4. Создание информационной базы захоронений на кладбищах городского поселения Щелково</t>
  </si>
  <si>
    <t>Подпрограмма III Подпрограмма «Развитие конкуренции»</t>
  </si>
  <si>
    <t>Мероприятие: 1.6 Централизация закупок для нужд заказчиков Щёлковского муниципального района</t>
  </si>
  <si>
    <t>Муниципальная программа городского поселения Щёлково "Муниципальное управление в городском поселении Щёлково"</t>
  </si>
  <si>
    <t>Подпрограмма I Управление муниципальными финансами</t>
  </si>
  <si>
    <t>Основное мероприятие "Совершенствование системы управления муниципальным долгом городского поселения Щёлково"</t>
  </si>
  <si>
    <t>Мероприятие "Обеспечение своевременности и полноты исполнения долговых обязательств"</t>
  </si>
  <si>
    <t>Отсутствует муниципальный долг на 01.01.2019</t>
  </si>
  <si>
    <t>Подпрограмма II Развитие муниципального имущественного комплекса</t>
  </si>
  <si>
    <t>Задача 1. Повышение доходности бюджета городского поселения Щёлково от использования и реализации муниципального имущества и земельных участков</t>
  </si>
  <si>
    <t>Мероприятие: 3. Использование и реализация муниципального имущества</t>
  </si>
  <si>
    <t>Мероприятие 8.
Организация и проведение торгов (конкурсов, аукционов) с целью предоставления земельных участков в аренду, в собственность за плату и др.</t>
  </si>
  <si>
    <t>Задача 2. 
Осуществление государственной регистрации прав собственности на объекты недвижимости</t>
  </si>
  <si>
    <t xml:space="preserve"> 2.1 Постановка на кадастровый учёт объектов муниципальной собственности</t>
  </si>
  <si>
    <t>Задача 3. Осуществление проверки земельных участков рамках муниципального земельного контроля</t>
  </si>
  <si>
    <t>Организация осуществления функций и полномочий Администрации Щёлковского муниципального района в части выплаты пенсий за выслугу лет лицам, замещавшим муниципальные должности или должности муниципальной службы в ОМСУ городского поселения Щёлково</t>
  </si>
  <si>
    <t>Организация выплаты пенсии за выслугу лет лицам, замещающим муниципальные должности и должности муниципальной службы в ОМСУ городского поселения Щёлково в связи с выходом на пенсию</t>
  </si>
  <si>
    <t>Обеспечение реализации иных функций ОМСУ городского поселения Щёлково</t>
  </si>
  <si>
    <t>Оплата кредиторской задолженности, исполнение судебных актов и мировых соглашений по возмещению вреда и иные платежи</t>
  </si>
  <si>
    <t>Обеспечение непредвиденных расходов по обеспечению финансовых обязательств городского поселения Щёлково,, возникших в связи с решением вопросов местного значения</t>
  </si>
  <si>
    <t>Расходы на содержание и ремонт муниципального имущества городского поселения Щёлково</t>
  </si>
  <si>
    <t>Подпрограмма III Обеспечивающая подпрограмма</t>
  </si>
  <si>
    <t>Финансовая помощь общественным объединениям в городском поселении Щёлково, осуществляющим работу  с различными категориями граждан и оказывающим населению различные социальные услуги.</t>
  </si>
  <si>
    <t>Подпрограмма IV Поддержка социально ориентированных некоммерческих организаций в городском поселении Щёлково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</si>
  <si>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</si>
  <si>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1.1. Основное мероприятие. Информирование населения городского поселения Щёлково об основных событиях социально-экономического развития, общественно-политической жизни, о деятельности органов местного самоуправления городского поселения Щёлково</t>
  </si>
  <si>
    <t>1.1.1. Информирование населения городского поселения Щёлково об основных событиях социально-экономического развития, общественно-политической жизни, освещение деятельности органов местного самоуправления городского поселения Щёлково в печатных СМИ выходящих на территории городского поселения Щёлково</t>
  </si>
  <si>
    <t>1.1.2. Информирование жителей 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радиопрограммы</t>
  </si>
  <si>
    <t>1.1.3. Информирование жителей городского поселения Щёлково о деятельности органов местного самоуправления путем изготовления и распространения (вещания) на территории городского поселения Щёлково телепередач</t>
  </si>
  <si>
    <t>1.1.4. Информирование населения  городского поселения Щёлково о деятельности органов местного самоуправления городского поселения Щёлково путем размещения материалов и в электронных  СМИ, распространяемых в сети Интернет (сетевых изданиях). Ведение информационных ресурсов и баз данных городского поселения Щёлково</t>
  </si>
  <si>
    <t>1.1.5.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городского поселения Щёлково, формирование положительного образа городского поселения Щёлково как социально ориентированного, комфортного для жизни и ведения предпринимательской деятельности</t>
  </si>
  <si>
    <t>1.1.6.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</si>
  <si>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1.1.7. Организация мониторинга печатных и электронных СМИ, блогосферы, проведение медиа-исследований аудитории СМИ на территории городского поселения Щёлково</t>
  </si>
  <si>
    <t>1.1.8. Взносы в Совет муниципальных образований Московской области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</si>
  <si>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</si>
  <si>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1. Транспортное обслуживание населения и безопасность дорожного движения</t>
  </si>
  <si>
    <t>Основное мероприятие 1. Транспортное обслуживание населения</t>
  </si>
  <si>
    <t>Основное мероприятие 2. Обеспечение безопасности дорожного движения на дорогах городского поселения Щелково</t>
  </si>
  <si>
    <t>2.1. Мероприятия по нанесению горизонтальной разметки</t>
  </si>
  <si>
    <t>2.2. Мероприятия по установке дорожных знаков</t>
  </si>
  <si>
    <t>2.3. Мероприятия по устройству и ремонту ИДН, остановок, светофорных объектов, пешеходных направляющих</t>
  </si>
  <si>
    <t>Основное мероприятие 3. Устройство парковочных мест</t>
  </si>
  <si>
    <t>Подпрограмма 2 . Развитие дорожного хозяйства.</t>
  </si>
  <si>
    <t>Основное мероприятие 1. Расширение сети автомобильных дорог общего пользования</t>
  </si>
  <si>
    <t>Основное мероприятие 2. Ремонт автомобильных дорог общего пользования</t>
  </si>
  <si>
    <t>2.1. Проведение экспертизы асфальтового покрытия</t>
  </si>
  <si>
    <t>2.2. Ремонт автомобильных дорог общего пользования</t>
  </si>
  <si>
    <t>Основное мероприятие 3. Ремонт внутриквартальных проездов</t>
  </si>
  <si>
    <t>3.1. Проведение экспертизы</t>
  </si>
  <si>
    <t>3.2. Ремонт внутриквартальных проездов</t>
  </si>
  <si>
    <t>Основное мероприятие  5. Обеспечение надлежащего содержания дорожной сети</t>
  </si>
  <si>
    <t>5.1. Содержание автомобильных дорог общего пользования</t>
  </si>
  <si>
    <t>5.2. Содержание внутриквартальных дорог и проездов</t>
  </si>
  <si>
    <t>Субсидии  для МБУ ГПЩ «Служба озеленения и благоустройства»</t>
  </si>
  <si>
    <t>5.3. Содержание подземного перехода</t>
  </si>
  <si>
    <t>5.4. Приобретение коммунальной и дорожной техники для нужд дорожного хозяйства</t>
  </si>
  <si>
    <t>Подпрограмма I "Комфортная городская среда"</t>
  </si>
  <si>
    <t>Основное мероприятие 1: Благоустройство общественных территорий городского поселения Щёлково</t>
  </si>
  <si>
    <t xml:space="preserve">Мероприятие 1.2:
Субсидии на иные цели МУ ГПЩ «Служба озеленения и благоустройства»
</t>
  </si>
  <si>
    <t xml:space="preserve">Мероприятие 1.2.1:
Субсидии на иные цели МУ ГПЩ «Служба озеленения и благоустройства»
Валка аварийных и сухостойных деревьев, обрезка веток на территории г.п. Щёлково
</t>
  </si>
  <si>
    <t xml:space="preserve">Мероприятие 1.2.2:
Субсидии на иные цели МУ ГПЩ «Служба озеленения и благоустройства»
На оказание услуги по охране демонтированных нестационарных объектов, некапитальных сооружений на площадке, расположенной вблизи дома № 139 по  адресу: г. Щёлково, ул. Заречная
</t>
  </si>
  <si>
    <t xml:space="preserve">Мероприятие 1.2.3:
Субсидии на иные цели МУ ГПЩ «Служба озеленения и благоустройства».
Организация субботников и ликвидация несанкционированных навалов мусора на территории г.п. Щёлково
</t>
  </si>
  <si>
    <t xml:space="preserve">Мероприятие 1.2.4:
Субсидии на иные цели МУ ГПЩ «Служба озеленения и благоустройства».
Разработка проекта по замене моста в п. Хомутово г.п. Щёлково
</t>
  </si>
  <si>
    <t xml:space="preserve">Мероприятие 1.2.5:
Субсидии на иные цели МУ ГПЩ «Служба озеленения и благоустройства».
Выполнение работ по замене моста в п. Хомутово г.п. Щёлково 
</t>
  </si>
  <si>
    <t xml:space="preserve">Мероприятие 1.2.5:
Субсидии на иные цели МУ ГПЩ «Служба озеленения и благоустройства».
Праздничное оформление объектов благоустройства
</t>
  </si>
  <si>
    <t>Мероприятие 2: Устройство и ремонт контейнерных площадок на территории г.п. Щёлково</t>
  </si>
  <si>
    <t>Основное мероприятие 2: 
Приобретение и установка детских игровых площадок на территории г.п. Щёлково</t>
  </si>
  <si>
    <t>Мероприятие 2.1:
Предоставление иных межбюджетных трансфертов из бюджета Московской области на дополнительные мероприятия по развитию жилищно-коммунального хозяйства и социально-культурной сферы</t>
  </si>
  <si>
    <t xml:space="preserve">Мероприятие 2.1.1:
Приобретение и установка детской  площадки по адресу: г. Щёлково, ул. Московская, дом 138, к. 3, городское поселение  Щёлково, Щёлковского муниципального </t>
  </si>
  <si>
    <t xml:space="preserve">Основное мероприятие 3:
Благоустройство дворовых территорий г. п. Щёлково
</t>
  </si>
  <si>
    <t xml:space="preserve">Мероприятие 3.1:
Поддержка государственных программ субъектов Российской Федерации и муниципальных программ формирования современной городской среды (субсидия)
</t>
  </si>
  <si>
    <t>Мероприятие 3.1.1:
Субсидии из бюджета Московской области бюджетам муниципальных образований Московской области на ремонт ремонт дворовых территорий</t>
  </si>
  <si>
    <t xml:space="preserve">Мероприятие 3.1.1.1:
Субсидии на иные цели МУ ГПЩ «Служба озеленения и благоустройства»
Ремонт дворовых территорий
</t>
  </si>
  <si>
    <t xml:space="preserve">Мероприятие 3.2:
Субсидии на иные цели МУ ГПЩ «Служба озеленения и благоустройства»
Ремонт дворовых территорий, устройство, обустройство парковочных мест"
</t>
  </si>
  <si>
    <t xml:space="preserve">Мероприятие 3.3:
Субсидии на иные цели МУ ГПЩ «Служба озеленения и благоустройства»
Комплексное благоустройство дворовых территорий г. п. Щёлково
</t>
  </si>
  <si>
    <t>Мероприятие 3.4:
Предоставление субсидии из бюджета Московской области на комплексное благоустройство территорий муниципальных образований Московской области</t>
  </si>
  <si>
    <t>Мероприятие 3.3.1:
Комплексное благоустройство территории г.п. Щёлково Щёлковского муниципального района Московской области (приобретение малых архитектурных форм)</t>
  </si>
  <si>
    <t xml:space="preserve">Мероприятие 3.4.:
Субсидии на иные цели  МУ ГПЩ «Служба озеленения и благоустройства»
Устройство резинового покрытия и основания под покрытие на детских игровых и спортивных площадках по адресам комплексного благоустройства 2017 года
</t>
  </si>
  <si>
    <t xml:space="preserve">Мероприятие 3.5:
Содержание и ремонт детских игровых  и спортивных площадок  г.п. Щёлково
</t>
  </si>
  <si>
    <t xml:space="preserve">Мероприятие 3.6:
Осуществление мероприятий по подключению систем видеонаблюдения, установленных на детских игровых площадках, к системе «Безопасный регион»
</t>
  </si>
  <si>
    <t>Мероприятие 3.7:
Осуществление мероприятий по установке камеры видеонаблюдения по адресу: г.п. Щёлково, Пролетарский проспект, 12 (детская игровая площадка) и подключению к системе «Безопасный регион»</t>
  </si>
  <si>
    <t xml:space="preserve">Мероприятие 3.8:
Поставка и установка камеры видеонаблюдения по адресу: Щёлковский р-н, г.п. Щёлково, пос. Образцово, ул. Садовая (детская игровая площадка) и подключение к системе «Безопасный регион»  
</t>
  </si>
  <si>
    <t xml:space="preserve">Основное мероприятие 4:
Борьба с борщевиком
</t>
  </si>
  <si>
    <t xml:space="preserve">Основное мероприятие  5: 
Благоустройство общественных территорий -  набережная вдоль ул. Шмидта
</t>
  </si>
  <si>
    <t>Мероприятие 5.1: 
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</si>
  <si>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Мероприятие 5.1.1: 
Субсидии из бюджета Московской области бюджетам муниципальных образований Московской области на благоустройство общественных территорий</t>
  </si>
  <si>
    <t>Мероприятие 5.1.1.1:  
Благоустройство набережной  вдоль ул. Шмидта</t>
  </si>
  <si>
    <t>Мероприятие 5.3: 
Мероприятие по осуществлению технологического присоединения энергопринимающих устройств к электрическим сетям и подготовку технических условий по объекту благоустройства набережной вдоль ул. Шмидта,г.п. Щёлково</t>
  </si>
  <si>
    <t xml:space="preserve">Мероприятие 5.4:
Осуществление строительного контроля за выполнением работ по объекту благоустройства – набережная вдоль ул. Шмидта
</t>
  </si>
  <si>
    <t xml:space="preserve">Мероприятие 5.5:
Осуществление авторского надзора за выполнением работ по объекту благоустройства – набережная вдоль ул. Шмидта
</t>
  </si>
  <si>
    <t xml:space="preserve">Основное мероприятие 6:
Благоустройство общественных территорий -  сквер им. Пушкина в городском поселении Щёлково
</t>
  </si>
  <si>
    <t>Мероприятие 6.1: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</si>
  <si>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Мероприятие 6.1.1:
Субсидии из бюджета Московской области бюджетам муниципальных образований Московской области на благоустройство общественных территорий
</t>
  </si>
  <si>
    <t>Мероприятие 6.1.1.1:  Благоустройство сквера им. Пушкина в городском поселении Щёлково</t>
  </si>
  <si>
    <t xml:space="preserve">Мероприятие 6.2:
Осуществление строительного контроля за выполнением работ по объекту благоустройства сквера им. Пушкина в г.п. Щелково. 
</t>
  </si>
  <si>
    <t xml:space="preserve">Основное мероприятие 7:
Мероприятие по благоустройству общественных пространств (зоны отдыха, скверы, пешеходные зоны)
</t>
  </si>
  <si>
    <t xml:space="preserve">Основное мероприятие 7.1:
Выполнение работ по устройству  металлических пешеходных ограждений пешеходного моста, соединяющего правый берег р. Клязьма с левым, в районе церкви Преподобного Серафима Саровского 
</t>
  </si>
  <si>
    <t xml:space="preserve">Основное мероприятие 8:
Благоустройство  общественных территорий в военных городках  Московской области
по адресу: Щёлковский муниципальный район, г.п. Щёлково, ул. Гагарина  
</t>
  </si>
  <si>
    <t xml:space="preserve">Мероприятие 8.1:
Субсидии из бюджета Московской области бюджетам муниципальных образований Московской области на благоустройство общественных территорий в военных городках Московской области
</t>
  </si>
  <si>
    <t xml:space="preserve">Мероприятие 8.1.1:
Благоустройство общественных территорий военного городка  по адресу: Щёлковский муниципальный район, г. Щёлково, ул. Гагарина
</t>
  </si>
  <si>
    <t xml:space="preserve">Мероприятие 8.2:
Осуществление строительного контроля за выполнением работ по объекту благоустройства общественных территорий военного городка г. Щёлково, ул. Гагарина
</t>
  </si>
  <si>
    <t xml:space="preserve">Мероприятие 8.3:
Осуществление авторского надзора за выполнением работ по объекту благоустройства общественных территорий военного городка г. Щёлково, ул. Гагарина
</t>
  </si>
  <si>
    <t>Подпрограмма II "Благоустройство  территорий городского поселени Щёлково"</t>
  </si>
  <si>
    <t xml:space="preserve">Основное мероприятие 1:
Повышение энергетической эффективности систем наружного освещения 
</t>
  </si>
  <si>
    <t xml:space="preserve">Мероприятие 1.1:
Внедрение автоматизированных систем управления наружным освещением г.п. Щёлково 
</t>
  </si>
  <si>
    <t xml:space="preserve">Мероприятие 1.2:
Создание единой автоматизированной системы мониторинга наружного освещением г.п. Щёлково 
</t>
  </si>
  <si>
    <t xml:space="preserve">Мероприятие 1.3:
Уличное освещение (оплата за потребленную электроэнергию объектами уличного освещения)
</t>
  </si>
  <si>
    <t xml:space="preserve">Основное мероприятие 2:
Формирование комфортной городской световой среды
</t>
  </si>
  <si>
    <t xml:space="preserve">Мероприятие  2.1:
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</si>
  <si>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Мероприятие 2.2: Проверка достоверности определения сметной стоимости</t>
  </si>
  <si>
    <t>Мероприятие 2.4: Осуществление строительного контроля за выполнением работ по капитальному ремонту электросетевого хозяйства и систем наружного освещения</t>
  </si>
  <si>
    <t xml:space="preserve">Основное мероприятие 3:
Предоставление 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</si>
  <si>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 xml:space="preserve">Мероприятие 3.1:
Приобретение  техники для нужд благоустройства территорий  г. п. Щёлково Щёлковского муниципального  района Московской области
</t>
  </si>
  <si>
    <t xml:space="preserve">Подпрограмма III "«Создание условий для обеспечения комфортного проживания жителей в многоквартирных домах Щёлковского муниципального района» 
</t>
  </si>
  <si>
    <t xml:space="preserve">Основное мероприятие 1
Приведение в надлежащее состояние подъездов в многоквартирных домах
</t>
  </si>
  <si>
    <t xml:space="preserve">Мероприятие 1.1
Предоставление субсидий из бюджета Московской области бюджетам муниципальных образований Московской области на ремонт подъездов </t>
  </si>
  <si>
    <t xml:space="preserve">Мероприятие: 1.1.1
Ремонт подъездов многоквартирных домов
</t>
  </si>
  <si>
    <t xml:space="preserve">Мероприятие 1.2:
Предоставление субсидий из бюджета Московской области бюджетам муниципальных образований Московской области на установку камер видеонаблюдения в подъездах многоквартирных домов
</t>
  </si>
  <si>
    <t xml:space="preserve">Мероприятие 1.2.1:
Установка камер видеонаблюдения в подъездах многоквартирных домов
</t>
  </si>
  <si>
    <t>Основное мероприятие 2:
Создание благоприятных условий для проживания граждан в многоквартирных домах, расположенных на территории городского поселения Щёлково</t>
  </si>
  <si>
    <t xml:space="preserve">Мероприятие 2.1:
Имущественный взнос Администрации Щёлковского муниципального района на капитальный ремонт за жилые помещения, находящиеся в собственности городского поселения Щёлково
</t>
  </si>
  <si>
    <t>Мероприятие 2.2: Обследование,  капитальный ремонт жилых домов и муниципальных квартир жилищного фонда</t>
  </si>
  <si>
    <t xml:space="preserve">Мероприятие 2.3:
Замена газового оборудования в жилых домах муниципального жилого фонда 
</t>
  </si>
  <si>
    <t xml:space="preserve">Мероприятие 2.6:
Снос аварийного жилого фонда
</t>
  </si>
  <si>
    <t>Муниципальная программа городского поселения Щёлково "Формирование современной городской среды"</t>
  </si>
  <si>
    <t>Муниципальная программа городского поселения Щёлково "Архитектура и градостроительство городского поселения Щёлково"</t>
  </si>
  <si>
    <t>Подпрограмма I Архитектура и градостроительство</t>
  </si>
  <si>
    <t>Мероприятие 2.1
Подготовка архитектурно-планировочных концепций по формированию привлекательного облика г.п.Щёлково, созданию и развитию пешеходных зон и улиц</t>
  </si>
  <si>
    <t>Мероприятие 2.1.1 
Разработка архитектурно-планировочных решений и сметной документации по объекту: «Благоустройство набережной вдоль ул.Шмидта», г.Щёлково, Щёлковский муниципальный район, Московская область</t>
  </si>
  <si>
    <t>Мероприятие 2.1.5
Разработка концепции по благоустройству общественных территорий военного городка по адресу: Щёлковский муниципальный район, г.Щёлково, ул.Гагарина</t>
  </si>
  <si>
    <t>Мероприятие 2.1.6 
Разработка концепции благоустройства левой стороны набережной р.Клязьма от моста в районе ул.Пушкина до пешеходного моста в районе рынка</t>
  </si>
  <si>
    <t>Мероприятие 2.5
Проведение мероприятий по защите прав и законных интересов граждан-соинвесторов, инвестировавших денежные средства в долевое жилищное строительство</t>
  </si>
  <si>
    <t>Мероприятие 5.1 
Подготовка и регистрация градостроительных планов земельных участков при осуществлении индивидуального жилищного строительства на территории ГПЩ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</si>
  <si>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</si>
  <si>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2.1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городского поселения Щёлково и обеспечения совместной работы в ней</t>
  </si>
  <si>
    <t>Предоставление доступа к электронным сервисам цифровой инфраструктуры в сфере жилищно-коммунального хозяйства</t>
  </si>
  <si>
    <t>Основное мероприятие 5 Создание, развитие и сопровождение цифровых платформ в социально-значимых сферах деятельности</t>
  </si>
  <si>
    <r>
      <t>Объем финансирования на 2018 год  (тыс. руб.)
"</t>
    </r>
    <r>
      <rPr>
        <i/>
        <sz val="12"/>
        <rFont val="Times New Roman"/>
        <family val="1"/>
      </rPr>
      <t>Утверждено по муниципальной программе"</t>
    </r>
  </si>
  <si>
    <r>
      <t>1.1.</t>
    </r>
    <r>
      <rPr>
        <sz val="12"/>
        <color indexed="8"/>
        <rFont val="Times New Roman"/>
        <family val="1"/>
      </rPr>
      <t>    Мероприятия по транспортному обслуживанию населения социальными маршрутами</t>
    </r>
  </si>
  <si>
    <r>
      <t>1.2.</t>
    </r>
    <r>
      <rPr>
        <sz val="12"/>
        <color indexed="8"/>
        <rFont val="Times New Roman"/>
        <family val="1"/>
      </rPr>
      <t>    Дополнительные мероприятия по транспортному обслуживанию населения</t>
    </r>
  </si>
  <si>
    <r>
      <t xml:space="preserve">Выполнено (тыс. руб.)
</t>
    </r>
    <r>
      <rPr>
        <i/>
        <sz val="12"/>
        <rFont val="Times New Roman"/>
        <family val="1"/>
      </rPr>
      <t xml:space="preserve"> "Исполнение  муниципальных программ 
(фактический расход)"</t>
    </r>
  </si>
  <si>
    <r>
      <t xml:space="preserve">Профинансировано (тыс.руб.)
</t>
    </r>
    <r>
      <rPr>
        <i/>
        <sz val="12"/>
        <rFont val="Times New Roman"/>
        <family val="1"/>
      </rPr>
      <t>"Исполнение  муниципальных программ  
(кассовый расход)"</t>
    </r>
  </si>
  <si>
    <t xml:space="preserve">Мероприятие 1.1:
Обеспечение выполнения работ по благоустройству, содержанию и ремонту объектов благоустройства г. п. Щёлково в рамках муниципального задания МУ ГПЩ «Служба озеленения и благоустройства»
</t>
  </si>
  <si>
    <t>Подпрограмма I "Развитие информационно-коммуникационных технологий для повышения эффективности процессов управления"</t>
  </si>
  <si>
    <t xml:space="preserve">Основное мероприятие1.
Развитие и обеспечение функционирования базовой информационно-технологической инфраструктуры ОМСУ городского поселения Щёлково
</t>
  </si>
  <si>
    <t>1.1 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городского поселения Щёлково, а также оказание справочно-методической и технической поддержки пользователей указанного оборудования и ОСПО</t>
  </si>
  <si>
    <t>1.2 Приобретение прав использования на рабочих местах работников ОМСУ городского поселения Щёлково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</si>
  <si>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1.3 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</si>
  <si>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 xml:space="preserve">Основное мероприятие 2.
Создание, развитие и обеспечение функционирования единой информационно-технологической и телекоммуникационной инфраструктуры ОМСУ городского поселения Щёлково
</t>
  </si>
  <si>
    <t xml:space="preserve">Основное мероприятие 3.
Обеспечение защиты информационно-технологической и телекоммуникационной инфраструктуры и информации в ИС, используемых ОМСУ городского поселения Щёлково 2018-2022 
</t>
  </si>
  <si>
    <t>3.1 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городского поселения Щёлково</t>
  </si>
  <si>
    <t xml:space="preserve">Подпрограмма 2   «Организация культурно-досуговой деятельности» </t>
  </si>
  <si>
    <t xml:space="preserve">Подпрограмма IV   "Энергосбережение и повышение энергетической эффективности"                   </t>
  </si>
  <si>
    <t>Выполнение проекто-изыскательных работ и строительство моста через р. Клязьма с подходами от ул.Фабричная до Восточной</t>
  </si>
  <si>
    <t>Начальник управления по экономической политике Администрации Щёлковского муниципального района</t>
  </si>
  <si>
    <t>Е.А.Митряева</t>
  </si>
  <si>
    <t>Соколова А.В.
8(496)561-11-36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</si>
</sst>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_-* #,##0.0_р_._-;\-* #,##0.0_р_._-;_-* &quot;-&quot;??_р_._-;_-@_-"/>
    <numFmt numFmtId="185" formatCode="#,##0.0;[Red]\-#,##0.0;0.0"/>
    <numFmt numFmtId="186" formatCode="#,##0.00_ ;[Red]\-#,##0.00\ "/>
    <numFmt numFmtId="187" formatCode="#,##0.0_ ;[Red]\-#,##0.0\ "/>
    <numFmt numFmtId="188" formatCode="#,##0.00_ ;\-#,##0.00\ "/>
    <numFmt numFmtId="189" formatCode="_-* #,##0.0_р_._-;\-* #,##0.0_р_._-;_-* &quot;-&quot;?_р_._-;_-@_-"/>
    <numFmt numFmtId="190" formatCode="_-* #,##0.00_р_._-;\-* #,##0.00_р_._-;_-* &quot;-&quot;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E2E2E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/>
    </xf>
    <xf numFmtId="0" fontId="47" fillId="0" borderId="11" xfId="0" applyNumberFormat="1" applyFont="1" applyFill="1" applyBorder="1" applyAlignment="1">
      <alignment horizontal="left" vertical="center" wrapText="1"/>
    </xf>
    <xf numFmtId="9" fontId="47" fillId="0" borderId="11" xfId="0" applyNumberFormat="1" applyFont="1" applyFill="1" applyBorder="1" applyAlignment="1">
      <alignment horizontal="left" vertical="center" wrapText="1"/>
    </xf>
    <xf numFmtId="180" fontId="48" fillId="32" borderId="10" xfId="0" applyNumberFormat="1" applyFont="1" applyFill="1" applyBorder="1" applyAlignment="1">
      <alignment horizontal="left" vertical="center" wrapText="1"/>
    </xf>
    <xf numFmtId="180" fontId="47" fillId="32" borderId="1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180" fontId="3" fillId="33" borderId="10" xfId="0" applyNumberFormat="1" applyFont="1" applyFill="1" applyBorder="1" applyAlignment="1">
      <alignment horizontal="left" vertical="center" wrapText="1"/>
    </xf>
    <xf numFmtId="9" fontId="3" fillId="33" borderId="10" xfId="0" applyNumberFormat="1" applyFont="1" applyFill="1" applyBorder="1" applyAlignment="1">
      <alignment horizontal="left" vertical="center" wrapText="1"/>
    </xf>
    <xf numFmtId="180" fontId="3" fillId="32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left" vertical="center" wrapText="1"/>
    </xf>
    <xf numFmtId="9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 wrapText="1"/>
    </xf>
    <xf numFmtId="9" fontId="3" fillId="0" borderId="0" xfId="0" applyNumberFormat="1" applyFont="1" applyFill="1" applyAlignment="1">
      <alignment horizontal="left" vertical="center"/>
    </xf>
    <xf numFmtId="0" fontId="3" fillId="32" borderId="10" xfId="0" applyNumberFormat="1" applyFont="1" applyFill="1" applyBorder="1" applyAlignment="1">
      <alignment horizontal="left" vertical="center" wrapText="1"/>
    </xf>
    <xf numFmtId="180" fontId="3" fillId="32" borderId="10" xfId="0" applyNumberFormat="1" applyFont="1" applyFill="1" applyBorder="1" applyAlignment="1">
      <alignment horizontal="left" vertical="center" wrapText="1"/>
    </xf>
    <xf numFmtId="172" fontId="3" fillId="32" borderId="10" xfId="0" applyNumberFormat="1" applyFont="1" applyFill="1" applyBorder="1" applyAlignment="1">
      <alignment horizontal="left" vertical="center" wrapText="1"/>
    </xf>
    <xf numFmtId="9" fontId="3" fillId="32" borderId="10" xfId="0" applyNumberFormat="1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left" vertical="center" wrapText="1"/>
    </xf>
    <xf numFmtId="172" fontId="47" fillId="32" borderId="10" xfId="62" applyNumberFormat="1" applyFont="1" applyFill="1" applyBorder="1" applyAlignment="1">
      <alignment horizontal="left" vertical="center" wrapText="1"/>
    </xf>
    <xf numFmtId="177" fontId="3" fillId="32" borderId="10" xfId="0" applyNumberFormat="1" applyFont="1" applyFill="1" applyBorder="1" applyAlignment="1">
      <alignment horizontal="left" vertical="center" wrapText="1"/>
    </xf>
    <xf numFmtId="171" fontId="47" fillId="32" borderId="10" xfId="62" applyFont="1" applyFill="1" applyBorder="1" applyAlignment="1">
      <alignment horizontal="left" vertical="center" wrapText="1"/>
    </xf>
    <xf numFmtId="0" fontId="47" fillId="32" borderId="10" xfId="0" applyNumberFormat="1" applyFont="1" applyFill="1" applyBorder="1" applyAlignment="1">
      <alignment horizontal="left" vertical="center"/>
    </xf>
    <xf numFmtId="0" fontId="47" fillId="32" borderId="10" xfId="62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left" vertical="center" wrapText="1"/>
    </xf>
    <xf numFmtId="10" fontId="3" fillId="32" borderId="10" xfId="0" applyNumberFormat="1" applyFont="1" applyFill="1" applyBorder="1" applyAlignment="1">
      <alignment horizontal="left" vertical="center" wrapText="1"/>
    </xf>
    <xf numFmtId="2" fontId="47" fillId="32" borderId="10" xfId="0" applyNumberFormat="1" applyFont="1" applyFill="1" applyBorder="1" applyAlignment="1">
      <alignment horizontal="left" vertical="center"/>
    </xf>
    <xf numFmtId="2" fontId="47" fillId="32" borderId="10" xfId="62" applyNumberFormat="1" applyFont="1" applyFill="1" applyBorder="1" applyAlignment="1">
      <alignment horizontal="left" vertical="center" wrapText="1"/>
    </xf>
    <xf numFmtId="190" fontId="47" fillId="32" borderId="10" xfId="0" applyNumberFormat="1" applyFont="1" applyFill="1" applyBorder="1" applyAlignment="1">
      <alignment horizontal="left" vertical="center"/>
    </xf>
    <xf numFmtId="188" fontId="47" fillId="32" borderId="10" xfId="62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 applyProtection="1">
      <alignment horizontal="left" vertical="center" wrapText="1"/>
      <protection locked="0"/>
    </xf>
    <xf numFmtId="4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47" fillId="32" borderId="10" xfId="0" applyNumberFormat="1" applyFont="1" applyFill="1" applyBorder="1" applyAlignment="1">
      <alignment horizontal="left" vertical="center" wrapText="1"/>
    </xf>
    <xf numFmtId="4" fontId="47" fillId="32" borderId="10" xfId="0" applyNumberFormat="1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54" applyNumberFormat="1" applyFont="1" applyFill="1" applyBorder="1" applyAlignment="1" applyProtection="1">
      <alignment horizontal="left" vertical="center" wrapText="1"/>
      <protection locked="0"/>
    </xf>
    <xf numFmtId="172" fontId="47" fillId="32" borderId="10" xfId="0" applyNumberFormat="1" applyFont="1" applyFill="1" applyBorder="1" applyAlignment="1">
      <alignment horizontal="left" vertical="center"/>
    </xf>
    <xf numFmtId="1" fontId="47" fillId="32" borderId="10" xfId="0" applyNumberFormat="1" applyFont="1" applyFill="1" applyBorder="1" applyAlignment="1">
      <alignment horizontal="left" vertical="center"/>
    </xf>
    <xf numFmtId="0" fontId="49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left" vertical="center" wrapText="1"/>
    </xf>
    <xf numFmtId="180" fontId="3" fillId="32" borderId="10" xfId="0" applyNumberFormat="1" applyFont="1" applyFill="1" applyBorder="1" applyAlignment="1">
      <alignment horizontal="left" vertical="center"/>
    </xf>
    <xf numFmtId="3" fontId="3" fillId="32" borderId="10" xfId="0" applyNumberFormat="1" applyFont="1" applyFill="1" applyBorder="1" applyAlignment="1">
      <alignment horizontal="left" vertical="center"/>
    </xf>
    <xf numFmtId="3" fontId="3" fillId="32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80" fontId="3" fillId="34" borderId="10" xfId="0" applyNumberFormat="1" applyFont="1" applyFill="1" applyBorder="1" applyAlignment="1">
      <alignment horizontal="left" vertical="center" wrapText="1"/>
    </xf>
    <xf numFmtId="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180" fontId="5" fillId="34" borderId="10" xfId="0" applyNumberFormat="1" applyFont="1" applyFill="1" applyBorder="1" applyAlignment="1">
      <alignment horizontal="left" vertical="center" wrapText="1"/>
    </xf>
    <xf numFmtId="172" fontId="5" fillId="34" borderId="10" xfId="0" applyNumberFormat="1" applyFont="1" applyFill="1" applyBorder="1" applyAlignment="1">
      <alignment horizontal="left" vertical="center" wrapText="1"/>
    </xf>
    <xf numFmtId="9" fontId="5" fillId="34" borderId="10" xfId="0" applyNumberFormat="1" applyFont="1" applyFill="1" applyBorder="1" applyAlignment="1">
      <alignment horizontal="left" vertical="center" wrapText="1"/>
    </xf>
    <xf numFmtId="10" fontId="3" fillId="33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2" fontId="50" fillId="34" borderId="10" xfId="0" applyNumberFormat="1" applyFont="1" applyFill="1" applyBorder="1" applyAlignment="1">
      <alignment horizontal="left" vertical="center"/>
    </xf>
    <xf numFmtId="10" fontId="5" fillId="34" borderId="10" xfId="0" applyNumberFormat="1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77" fontId="3" fillId="34" borderId="10" xfId="0" applyNumberFormat="1" applyFont="1" applyFill="1" applyBorder="1" applyAlignment="1">
      <alignment horizontal="left" vertical="center" wrapText="1"/>
    </xf>
    <xf numFmtId="177" fontId="5" fillId="34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7" fillId="33" borderId="10" xfId="0" applyNumberFormat="1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180" fontId="48" fillId="33" borderId="10" xfId="0" applyNumberFormat="1" applyFont="1" applyFill="1" applyBorder="1" applyAlignment="1">
      <alignment horizontal="left" vertical="center" wrapText="1"/>
    </xf>
    <xf numFmtId="180" fontId="47" fillId="33" borderId="10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180" fontId="3" fillId="35" borderId="10" xfId="0" applyNumberFormat="1" applyFont="1" applyFill="1" applyBorder="1" applyAlignment="1">
      <alignment horizontal="left" vertical="center" wrapText="1"/>
    </xf>
    <xf numFmtId="9" fontId="3" fillId="35" borderId="10" xfId="0" applyNumberFormat="1" applyFont="1" applyFill="1" applyBorder="1" applyAlignment="1">
      <alignment horizontal="left" vertical="center" wrapText="1"/>
    </xf>
    <xf numFmtId="177" fontId="3" fillId="35" borderId="10" xfId="0" applyNumberFormat="1" applyFont="1" applyFill="1" applyBorder="1" applyAlignment="1">
      <alignment horizontal="left" vertical="center" wrapText="1"/>
    </xf>
    <xf numFmtId="180" fontId="3" fillId="35" borderId="0" xfId="0" applyNumberFormat="1" applyFont="1" applyFill="1" applyAlignment="1">
      <alignment horizontal="left" vertical="center"/>
    </xf>
    <xf numFmtId="172" fontId="3" fillId="35" borderId="10" xfId="0" applyNumberFormat="1" applyFont="1" applyFill="1" applyBorder="1" applyAlignment="1">
      <alignment horizontal="left" vertical="center" wrapText="1"/>
    </xf>
    <xf numFmtId="171" fontId="47" fillId="32" borderId="10" xfId="62" applyFont="1" applyFill="1" applyBorder="1" applyAlignment="1">
      <alignment vertical="center" wrapText="1"/>
    </xf>
    <xf numFmtId="172" fontId="47" fillId="32" borderId="10" xfId="62" applyNumberFormat="1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10" fontId="3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0" xfId="0" applyNumberFormat="1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2" fontId="47" fillId="33" borderId="10" xfId="0" applyNumberFormat="1" applyFont="1" applyFill="1" applyBorder="1" applyAlignment="1">
      <alignment horizontal="left" vertical="center"/>
    </xf>
    <xf numFmtId="2" fontId="3" fillId="32" borderId="10" xfId="0" applyNumberFormat="1" applyFont="1" applyFill="1" applyBorder="1" applyAlignment="1">
      <alignment horizontal="left" vertical="center"/>
    </xf>
    <xf numFmtId="2" fontId="47" fillId="32" borderId="10" xfId="0" applyNumberFormat="1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3" fillId="0" borderId="13" xfId="0" applyNumberFormat="1" applyFont="1" applyFill="1" applyBorder="1" applyAlignment="1">
      <alignment horizontal="left" vertical="center" wrapText="1"/>
    </xf>
    <xf numFmtId="177" fontId="3" fillId="0" borderId="14" xfId="0" applyNumberFormat="1" applyFont="1" applyFill="1" applyBorder="1" applyAlignment="1">
      <alignment horizontal="left" vertical="center" wrapText="1"/>
    </xf>
    <xf numFmtId="177" fontId="3" fillId="0" borderId="15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9" fontId="3" fillId="0" borderId="13" xfId="0" applyNumberFormat="1" applyFont="1" applyFill="1" applyBorder="1" applyAlignment="1">
      <alignment horizontal="left" vertical="center" wrapText="1"/>
    </xf>
    <xf numFmtId="9" fontId="3" fillId="0" borderId="14" xfId="0" applyNumberFormat="1" applyFont="1" applyFill="1" applyBorder="1" applyAlignment="1">
      <alignment horizontal="left" vertical="center" wrapText="1"/>
    </xf>
    <xf numFmtId="9" fontId="3" fillId="0" borderId="15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77;&#1083;&#1082;&#1086;&#1074;&#1086;\&#1050;&#1091;&#1083;&#1100;&#1090;&#1091;&#1088;&#1072;%20&#1075;&#1086;&#1076;\&#1054;&#1090;&#1095;&#1077;&#1090;%202018&#1075;%20&#1043;&#1055;&#1065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оценка результатов реализации"/>
    </sheetNames>
    <sheetDataSet>
      <sheetData sheetId="0">
        <row r="39">
          <cell r="N39">
            <v>14396.7</v>
          </cell>
          <cell r="O39">
            <v>13682.300000000001</v>
          </cell>
        </row>
        <row r="40">
          <cell r="N40">
            <v>13480.2</v>
          </cell>
          <cell r="O40">
            <v>13480.2</v>
          </cell>
        </row>
        <row r="41">
          <cell r="N41">
            <v>916.5</v>
          </cell>
          <cell r="O41">
            <v>202.1</v>
          </cell>
        </row>
        <row r="42">
          <cell r="N42">
            <v>1783.8</v>
          </cell>
          <cell r="O42">
            <v>1783.8</v>
          </cell>
        </row>
        <row r="43">
          <cell r="N43">
            <v>608.8</v>
          </cell>
          <cell r="O43">
            <v>608.8</v>
          </cell>
        </row>
        <row r="44">
          <cell r="N44">
            <v>100</v>
          </cell>
          <cell r="O44">
            <v>100</v>
          </cell>
        </row>
        <row r="45">
          <cell r="N45">
            <v>210</v>
          </cell>
          <cell r="O45">
            <v>210</v>
          </cell>
        </row>
        <row r="46">
          <cell r="N46">
            <v>298.8</v>
          </cell>
          <cell r="O46">
            <v>298.8</v>
          </cell>
        </row>
        <row r="47">
          <cell r="N47">
            <v>1175</v>
          </cell>
          <cell r="O47">
            <v>1175</v>
          </cell>
        </row>
        <row r="48">
          <cell r="N48">
            <v>365</v>
          </cell>
          <cell r="O48">
            <v>365</v>
          </cell>
        </row>
        <row r="49">
          <cell r="N49">
            <v>18</v>
          </cell>
          <cell r="O49">
            <v>18</v>
          </cell>
        </row>
        <row r="50">
          <cell r="N50">
            <v>456</v>
          </cell>
          <cell r="O50">
            <v>456</v>
          </cell>
        </row>
        <row r="51">
          <cell r="N51">
            <v>336</v>
          </cell>
          <cell r="O51">
            <v>336</v>
          </cell>
        </row>
        <row r="52">
          <cell r="N52">
            <v>2138.1</v>
          </cell>
          <cell r="O52">
            <v>2138.1</v>
          </cell>
        </row>
        <row r="53">
          <cell r="N53">
            <v>1876.2</v>
          </cell>
          <cell r="O53">
            <v>1876.2</v>
          </cell>
        </row>
        <row r="54">
          <cell r="N54">
            <v>261.9</v>
          </cell>
          <cell r="O54">
            <v>261.9</v>
          </cell>
        </row>
        <row r="72">
          <cell r="Q72">
            <v>1629.5</v>
          </cell>
        </row>
        <row r="73">
          <cell r="Q73">
            <v>1052.6</v>
          </cell>
        </row>
        <row r="74">
          <cell r="Q74">
            <v>576.9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96"/>
  <sheetViews>
    <sheetView tabSelected="1" zoomScale="80" zoomScaleNormal="80" zoomScalePageLayoutView="0" workbookViewId="0" topLeftCell="A1">
      <pane ySplit="4" topLeftCell="A165" activePane="bottomLeft" state="frozen"/>
      <selection pane="topLeft" activeCell="A1" sqref="A1"/>
      <selection pane="bottomLeft" activeCell="N370" sqref="N370"/>
    </sheetView>
  </sheetViews>
  <sheetFormatPr defaultColWidth="9.00390625" defaultRowHeight="48" customHeight="1"/>
  <cols>
    <col min="1" max="1" width="8.00390625" style="11" customWidth="1"/>
    <col min="2" max="2" width="60.25390625" style="10" customWidth="1"/>
    <col min="3" max="3" width="18.375" style="10" customWidth="1"/>
    <col min="4" max="4" width="18.125" style="10" customWidth="1"/>
    <col min="5" max="5" width="19.00390625" style="10" customWidth="1"/>
    <col min="6" max="6" width="18.875" style="10" customWidth="1"/>
    <col min="7" max="7" width="18.75390625" style="10" hidden="1" customWidth="1"/>
    <col min="8" max="9" width="18.875" style="10" hidden="1" customWidth="1"/>
    <col min="10" max="10" width="18.75390625" style="10" hidden="1" customWidth="1"/>
    <col min="11" max="11" width="15.25390625" style="10" hidden="1" customWidth="1"/>
    <col min="12" max="12" width="19.875" style="10" customWidth="1"/>
    <col min="13" max="13" width="20.375" style="10" customWidth="1"/>
    <col min="14" max="14" width="18.375" style="114" customWidth="1"/>
    <col min="15" max="15" width="17.75390625" style="10" customWidth="1"/>
    <col min="16" max="16" width="15.25390625" style="22" customWidth="1"/>
    <col min="17" max="17" width="34.375" style="21" customWidth="1"/>
    <col min="18" max="18" width="9.125" style="10" hidden="1" customWidth="1"/>
    <col min="19" max="19" width="14.875" style="10" hidden="1" customWidth="1"/>
    <col min="20" max="20" width="10.125" style="10" hidden="1" customWidth="1"/>
    <col min="21" max="24" width="0" style="10" hidden="1" customWidth="1"/>
    <col min="25" max="25" width="9.125" style="10" customWidth="1"/>
    <col min="26" max="26" width="10.125" style="10" bestFit="1" customWidth="1"/>
    <col min="27" max="27" width="17.375" style="10" customWidth="1"/>
    <col min="28" max="99" width="9.125" style="10" customWidth="1"/>
    <col min="100" max="16384" width="9.125" style="14" customWidth="1"/>
  </cols>
  <sheetData>
    <row r="1" spans="1:17" s="10" customFormat="1" ht="79.5" customHeight="1">
      <c r="A1" s="115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s="10" customFormat="1" ht="59.25" customHeight="1">
      <c r="A2" s="121" t="s">
        <v>33</v>
      </c>
      <c r="B2" s="120" t="s">
        <v>4</v>
      </c>
      <c r="C2" s="120" t="s">
        <v>355</v>
      </c>
      <c r="D2" s="120"/>
      <c r="E2" s="120"/>
      <c r="F2" s="120"/>
      <c r="G2" s="120" t="s">
        <v>358</v>
      </c>
      <c r="H2" s="120"/>
      <c r="I2" s="120"/>
      <c r="J2" s="120"/>
      <c r="K2" s="117" t="s">
        <v>3</v>
      </c>
      <c r="L2" s="120" t="s">
        <v>359</v>
      </c>
      <c r="M2" s="120"/>
      <c r="N2" s="120"/>
      <c r="O2" s="120"/>
      <c r="P2" s="122" t="s">
        <v>3</v>
      </c>
      <c r="Q2" s="117" t="s">
        <v>6</v>
      </c>
    </row>
    <row r="3" spans="1:17" s="10" customFormat="1" ht="0.75" customHeight="1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18"/>
      <c r="L3" s="120"/>
      <c r="M3" s="120"/>
      <c r="N3" s="120"/>
      <c r="O3" s="120"/>
      <c r="P3" s="123"/>
      <c r="Q3" s="118"/>
    </row>
    <row r="4" spans="1:17" s="10" customFormat="1" ht="45.75" customHeight="1">
      <c r="A4" s="121"/>
      <c r="B4" s="120"/>
      <c r="C4" s="2" t="s">
        <v>1</v>
      </c>
      <c r="D4" s="3" t="s">
        <v>10</v>
      </c>
      <c r="E4" s="3" t="s">
        <v>2</v>
      </c>
      <c r="F4" s="3" t="s">
        <v>0</v>
      </c>
      <c r="G4" s="2" t="s">
        <v>1</v>
      </c>
      <c r="H4" s="3" t="s">
        <v>10</v>
      </c>
      <c r="I4" s="3" t="s">
        <v>2</v>
      </c>
      <c r="J4" s="3" t="s">
        <v>0</v>
      </c>
      <c r="K4" s="119"/>
      <c r="L4" s="2" t="s">
        <v>1</v>
      </c>
      <c r="M4" s="3" t="s">
        <v>10</v>
      </c>
      <c r="N4" s="104" t="s">
        <v>2</v>
      </c>
      <c r="O4" s="3" t="s">
        <v>0</v>
      </c>
      <c r="P4" s="124"/>
      <c r="Q4" s="119"/>
    </row>
    <row r="5" spans="1:17" s="11" customFormat="1" ht="48.75" customHeight="1">
      <c r="A5" s="1">
        <v>1</v>
      </c>
      <c r="B5" s="4">
        <v>2</v>
      </c>
      <c r="C5" s="5" t="s">
        <v>35</v>
      </c>
      <c r="D5" s="4">
        <v>4</v>
      </c>
      <c r="E5" s="4">
        <v>5</v>
      </c>
      <c r="F5" s="4">
        <v>6</v>
      </c>
      <c r="G5" s="5" t="s">
        <v>5</v>
      </c>
      <c r="H5" s="4">
        <v>7</v>
      </c>
      <c r="I5" s="4">
        <v>8</v>
      </c>
      <c r="J5" s="4">
        <v>9</v>
      </c>
      <c r="K5" s="6" t="s">
        <v>9</v>
      </c>
      <c r="L5" s="5" t="s">
        <v>36</v>
      </c>
      <c r="M5" s="4">
        <v>8</v>
      </c>
      <c r="N5" s="105">
        <v>9</v>
      </c>
      <c r="O5" s="4">
        <v>10</v>
      </c>
      <c r="P5" s="7" t="s">
        <v>37</v>
      </c>
      <c r="Q5" s="4">
        <v>12</v>
      </c>
    </row>
    <row r="6" spans="1:20" s="10" customFormat="1" ht="62.25" customHeight="1">
      <c r="A6" s="62">
        <v>1</v>
      </c>
      <c r="B6" s="63" t="s">
        <v>34</v>
      </c>
      <c r="C6" s="64">
        <f>C7+C17+C34+C51+C70</f>
        <v>242767.69</v>
      </c>
      <c r="D6" s="64">
        <f aca="true" t="shared" si="0" ref="D6:O6">D7+D17+D34+D51+D70</f>
        <v>221632</v>
      </c>
      <c r="E6" s="64">
        <f t="shared" si="0"/>
        <v>19847</v>
      </c>
      <c r="F6" s="64">
        <f t="shared" si="0"/>
        <v>1288.69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241856.29</v>
      </c>
      <c r="M6" s="64">
        <f t="shared" si="0"/>
        <v>220912.6</v>
      </c>
      <c r="N6" s="70">
        <f t="shared" si="0"/>
        <v>19655</v>
      </c>
      <c r="O6" s="64">
        <f t="shared" si="0"/>
        <v>1288.69</v>
      </c>
      <c r="P6" s="65">
        <f>L6/C6</f>
        <v>0.9962457936638933</v>
      </c>
      <c r="Q6" s="64"/>
      <c r="T6" s="10">
        <v>220912.5</v>
      </c>
    </row>
    <row r="7" spans="1:20" s="96" customFormat="1" ht="35.25" customHeight="1">
      <c r="A7" s="91"/>
      <c r="B7" s="92" t="s">
        <v>11</v>
      </c>
      <c r="C7" s="97">
        <f>D7+E7+F7</f>
        <v>18139.8</v>
      </c>
      <c r="D7" s="97">
        <f>D8+D11+D15</f>
        <v>16927.1</v>
      </c>
      <c r="E7" s="97">
        <f aca="true" t="shared" si="1" ref="E7:O7">E8+E11+E15</f>
        <v>1212.7</v>
      </c>
      <c r="F7" s="97">
        <f t="shared" si="1"/>
        <v>0</v>
      </c>
      <c r="G7" s="97">
        <f t="shared" si="1"/>
        <v>0</v>
      </c>
      <c r="H7" s="97">
        <f t="shared" si="1"/>
        <v>0</v>
      </c>
      <c r="I7" s="97">
        <f t="shared" si="1"/>
        <v>0</v>
      </c>
      <c r="J7" s="97">
        <f t="shared" si="1"/>
        <v>0</v>
      </c>
      <c r="K7" s="97">
        <f t="shared" si="1"/>
        <v>0</v>
      </c>
      <c r="L7" s="97">
        <f t="shared" si="1"/>
        <v>17659.8</v>
      </c>
      <c r="M7" s="97">
        <f t="shared" si="1"/>
        <v>16447.1</v>
      </c>
      <c r="N7" s="100">
        <f t="shared" si="1"/>
        <v>1212.7</v>
      </c>
      <c r="O7" s="97">
        <f t="shared" si="1"/>
        <v>0</v>
      </c>
      <c r="P7" s="94">
        <f>L7/C7</f>
        <v>0.9735388482783713</v>
      </c>
      <c r="Q7" s="97"/>
      <c r="T7" s="96">
        <f>T6-M6</f>
        <v>-0.10000000000582077</v>
      </c>
    </row>
    <row r="8" spans="1:17" s="10" customFormat="1" ht="48.75" customHeight="1">
      <c r="A8" s="23"/>
      <c r="B8" s="27" t="s">
        <v>38</v>
      </c>
      <c r="C8" s="25">
        <f aca="true" t="shared" si="2" ref="C8:C16">D8+E8+F8</f>
        <v>16874</v>
      </c>
      <c r="D8" s="28">
        <f aca="true" t="shared" si="3" ref="D8:O8">D9+D10</f>
        <v>15661.3</v>
      </c>
      <c r="E8" s="28">
        <f t="shared" si="3"/>
        <v>1212.7</v>
      </c>
      <c r="F8" s="28">
        <f t="shared" si="3"/>
        <v>0</v>
      </c>
      <c r="G8" s="28">
        <f t="shared" si="3"/>
        <v>0</v>
      </c>
      <c r="H8" s="28">
        <f t="shared" si="3"/>
        <v>0</v>
      </c>
      <c r="I8" s="28">
        <f t="shared" si="3"/>
        <v>0</v>
      </c>
      <c r="J8" s="28">
        <f t="shared" si="3"/>
        <v>0</v>
      </c>
      <c r="K8" s="28">
        <f t="shared" si="3"/>
        <v>0</v>
      </c>
      <c r="L8" s="28">
        <f t="shared" si="3"/>
        <v>16874</v>
      </c>
      <c r="M8" s="28">
        <f t="shared" si="3"/>
        <v>15661.3</v>
      </c>
      <c r="N8" s="36">
        <f t="shared" si="3"/>
        <v>1212.7</v>
      </c>
      <c r="O8" s="28">
        <f t="shared" si="3"/>
        <v>0</v>
      </c>
      <c r="P8" s="26">
        <f aca="true" t="shared" si="4" ref="P8:P16">L8/C8</f>
        <v>1</v>
      </c>
      <c r="Q8" s="25"/>
    </row>
    <row r="9" spans="1:17" s="10" customFormat="1" ht="39.75" customHeight="1">
      <c r="A9" s="23"/>
      <c r="B9" s="27" t="s">
        <v>39</v>
      </c>
      <c r="C9" s="25">
        <f>D9+E9+F9</f>
        <v>15393.3</v>
      </c>
      <c r="D9" s="28">
        <v>15393.3</v>
      </c>
      <c r="E9" s="28">
        <v>0</v>
      </c>
      <c r="F9" s="28">
        <v>0</v>
      </c>
      <c r="G9" s="25"/>
      <c r="H9" s="25"/>
      <c r="I9" s="25"/>
      <c r="J9" s="25"/>
      <c r="K9" s="25"/>
      <c r="L9" s="25">
        <f aca="true" t="shared" si="5" ref="L9:L16">M9+N9+O9</f>
        <v>15393.3</v>
      </c>
      <c r="M9" s="25">
        <v>15393.3</v>
      </c>
      <c r="N9" s="33">
        <v>0</v>
      </c>
      <c r="O9" s="25">
        <v>0</v>
      </c>
      <c r="P9" s="26">
        <f t="shared" si="4"/>
        <v>1</v>
      </c>
      <c r="Q9" s="25"/>
    </row>
    <row r="10" spans="1:17" s="10" customFormat="1" ht="60" customHeight="1">
      <c r="A10" s="23"/>
      <c r="B10" s="27" t="s">
        <v>40</v>
      </c>
      <c r="C10" s="25">
        <f t="shared" si="2"/>
        <v>1480.7</v>
      </c>
      <c r="D10" s="28">
        <v>268</v>
      </c>
      <c r="E10" s="28">
        <v>1212.7</v>
      </c>
      <c r="F10" s="28">
        <v>0</v>
      </c>
      <c r="G10" s="25"/>
      <c r="H10" s="25"/>
      <c r="I10" s="25"/>
      <c r="J10" s="25"/>
      <c r="K10" s="25"/>
      <c r="L10" s="25">
        <f t="shared" si="5"/>
        <v>1480.7</v>
      </c>
      <c r="M10" s="25">
        <v>268</v>
      </c>
      <c r="N10" s="33">
        <v>1212.7</v>
      </c>
      <c r="O10" s="25">
        <v>0</v>
      </c>
      <c r="P10" s="26">
        <f t="shared" si="4"/>
        <v>1</v>
      </c>
      <c r="Q10" s="25"/>
    </row>
    <row r="11" spans="1:17" s="10" customFormat="1" ht="37.5" customHeight="1">
      <c r="A11" s="23"/>
      <c r="B11" s="27" t="s">
        <v>41</v>
      </c>
      <c r="C11" s="25">
        <f t="shared" si="2"/>
        <v>960</v>
      </c>
      <c r="D11" s="28">
        <f>D12+D13+D14</f>
        <v>960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5">
        <f t="shared" si="5"/>
        <v>480</v>
      </c>
      <c r="M11" s="25">
        <v>480</v>
      </c>
      <c r="N11" s="33">
        <v>0</v>
      </c>
      <c r="O11" s="25">
        <v>0</v>
      </c>
      <c r="P11" s="26">
        <f t="shared" si="4"/>
        <v>0.5</v>
      </c>
      <c r="Q11" s="25"/>
    </row>
    <row r="12" spans="1:17" s="10" customFormat="1" ht="59.25" customHeight="1">
      <c r="A12" s="23"/>
      <c r="B12" s="27" t="s">
        <v>42</v>
      </c>
      <c r="C12" s="25">
        <f t="shared" si="2"/>
        <v>480</v>
      </c>
      <c r="D12" s="28">
        <f>D13+D14</f>
        <v>480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5">
        <f t="shared" si="5"/>
        <v>480</v>
      </c>
      <c r="M12" s="25">
        <v>480</v>
      </c>
      <c r="N12" s="33">
        <v>0</v>
      </c>
      <c r="O12" s="25">
        <v>0</v>
      </c>
      <c r="P12" s="26">
        <f t="shared" si="4"/>
        <v>1</v>
      </c>
      <c r="Q12" s="25"/>
    </row>
    <row r="13" spans="1:17" s="10" customFormat="1" ht="61.5" customHeight="1">
      <c r="A13" s="23"/>
      <c r="B13" s="27" t="s">
        <v>43</v>
      </c>
      <c r="C13" s="25">
        <f t="shared" si="2"/>
        <v>360</v>
      </c>
      <c r="D13" s="28">
        <v>360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5">
        <f t="shared" si="5"/>
        <v>360</v>
      </c>
      <c r="M13" s="25">
        <v>360</v>
      </c>
      <c r="N13" s="33">
        <v>0</v>
      </c>
      <c r="O13" s="25">
        <v>0</v>
      </c>
      <c r="P13" s="26">
        <f t="shared" si="4"/>
        <v>1</v>
      </c>
      <c r="Q13" s="25"/>
    </row>
    <row r="14" spans="1:17" ht="58.5" customHeight="1">
      <c r="A14" s="23"/>
      <c r="B14" s="27" t="s">
        <v>44</v>
      </c>
      <c r="C14" s="25">
        <f t="shared" si="2"/>
        <v>120</v>
      </c>
      <c r="D14" s="28">
        <v>120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5">
        <f t="shared" si="5"/>
        <v>120</v>
      </c>
      <c r="M14" s="25">
        <v>120</v>
      </c>
      <c r="N14" s="33">
        <v>0</v>
      </c>
      <c r="O14" s="25">
        <v>0</v>
      </c>
      <c r="P14" s="26">
        <f t="shared" si="4"/>
        <v>1</v>
      </c>
      <c r="Q14" s="25"/>
    </row>
    <row r="15" spans="1:17" ht="48" customHeight="1">
      <c r="A15" s="23"/>
      <c r="B15" s="27" t="s">
        <v>45</v>
      </c>
      <c r="C15" s="25">
        <f t="shared" si="2"/>
        <v>305.8</v>
      </c>
      <c r="D15" s="28">
        <f>D16</f>
        <v>305.8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5">
        <f t="shared" si="5"/>
        <v>305.8</v>
      </c>
      <c r="M15" s="25">
        <v>305.8</v>
      </c>
      <c r="N15" s="33">
        <v>0</v>
      </c>
      <c r="O15" s="25">
        <v>0</v>
      </c>
      <c r="P15" s="26">
        <f t="shared" si="4"/>
        <v>1</v>
      </c>
      <c r="Q15" s="25"/>
    </row>
    <row r="16" spans="1:17" ht="60" customHeight="1">
      <c r="A16" s="23"/>
      <c r="B16" s="27" t="s">
        <v>46</v>
      </c>
      <c r="C16" s="25">
        <f t="shared" si="2"/>
        <v>305.8</v>
      </c>
      <c r="D16" s="28">
        <v>305.8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5">
        <f t="shared" si="5"/>
        <v>305.8</v>
      </c>
      <c r="M16" s="25">
        <v>305.8</v>
      </c>
      <c r="N16" s="33">
        <v>0</v>
      </c>
      <c r="O16" s="25">
        <v>0</v>
      </c>
      <c r="P16" s="26">
        <f t="shared" si="4"/>
        <v>1</v>
      </c>
      <c r="Q16" s="25"/>
    </row>
    <row r="17" spans="1:17" s="96" customFormat="1" ht="48" customHeight="1">
      <c r="A17" s="91"/>
      <c r="B17" s="92" t="s">
        <v>369</v>
      </c>
      <c r="C17" s="93">
        <f>C18+C21+C32</f>
        <v>84177.49</v>
      </c>
      <c r="D17" s="93">
        <f aca="true" t="shared" si="6" ref="D17:O17">D18+D21+D32</f>
        <v>78140</v>
      </c>
      <c r="E17" s="93">
        <f t="shared" si="6"/>
        <v>4748.8</v>
      </c>
      <c r="F17" s="93">
        <f t="shared" si="6"/>
        <v>1288.69</v>
      </c>
      <c r="G17" s="93">
        <f t="shared" si="6"/>
        <v>0</v>
      </c>
      <c r="H17" s="93">
        <f t="shared" si="6"/>
        <v>0</v>
      </c>
      <c r="I17" s="93">
        <f t="shared" si="6"/>
        <v>0</v>
      </c>
      <c r="J17" s="93">
        <f t="shared" si="6"/>
        <v>0</v>
      </c>
      <c r="K17" s="93">
        <f t="shared" si="6"/>
        <v>0</v>
      </c>
      <c r="L17" s="93">
        <f t="shared" si="6"/>
        <v>84049.89000000001</v>
      </c>
      <c r="M17" s="93">
        <f t="shared" si="6"/>
        <v>78139.90000000001</v>
      </c>
      <c r="N17" s="100">
        <f t="shared" si="6"/>
        <v>4621.3</v>
      </c>
      <c r="O17" s="93">
        <f t="shared" si="6"/>
        <v>1288.69</v>
      </c>
      <c r="P17" s="94">
        <f>L17/C17</f>
        <v>0.99848415532466</v>
      </c>
      <c r="Q17" s="95"/>
    </row>
    <row r="18" spans="1:17" ht="48" customHeight="1">
      <c r="A18" s="23"/>
      <c r="B18" s="27" t="s">
        <v>47</v>
      </c>
      <c r="C18" s="24">
        <f>D18+E18+F18</f>
        <v>74498.2</v>
      </c>
      <c r="D18" s="30">
        <f>D19+D20</f>
        <v>69749.4</v>
      </c>
      <c r="E18" s="30">
        <f>E19+E20</f>
        <v>4748.8</v>
      </c>
      <c r="F18" s="28">
        <v>0</v>
      </c>
      <c r="G18" s="24"/>
      <c r="H18" s="24"/>
      <c r="I18" s="24"/>
      <c r="J18" s="24"/>
      <c r="K18" s="24"/>
      <c r="L18" s="24">
        <f>M18+N18+O18</f>
        <v>74370.6</v>
      </c>
      <c r="M18" s="24">
        <v>69749.3</v>
      </c>
      <c r="N18" s="33">
        <v>4621.3</v>
      </c>
      <c r="O18" s="24">
        <v>0</v>
      </c>
      <c r="P18" s="26">
        <f aca="true" t="shared" si="7" ref="P18:P33">L18/C18</f>
        <v>0.9982872069392282</v>
      </c>
      <c r="Q18" s="29"/>
    </row>
    <row r="19" spans="1:17" ht="48" customHeight="1">
      <c r="A19" s="23"/>
      <c r="B19" s="27" t="s">
        <v>48</v>
      </c>
      <c r="C19" s="24">
        <f aca="true" t="shared" si="8" ref="C19:C33">D19+E19+F19</f>
        <v>68643.7</v>
      </c>
      <c r="D19" s="98">
        <v>68643.7</v>
      </c>
      <c r="E19" s="99">
        <v>0</v>
      </c>
      <c r="F19" s="99">
        <v>0</v>
      </c>
      <c r="G19" s="24"/>
      <c r="H19" s="24"/>
      <c r="I19" s="24"/>
      <c r="J19" s="24"/>
      <c r="K19" s="24"/>
      <c r="L19" s="24">
        <f aca="true" t="shared" si="9" ref="L19:L33">M19+N19+O19</f>
        <v>68643.7</v>
      </c>
      <c r="M19" s="24">
        <v>68643.7</v>
      </c>
      <c r="N19" s="33">
        <v>0</v>
      </c>
      <c r="O19" s="24">
        <v>0</v>
      </c>
      <c r="P19" s="26">
        <f t="shared" si="7"/>
        <v>1</v>
      </c>
      <c r="Q19" s="29"/>
    </row>
    <row r="20" spans="1:17" ht="48" customHeight="1">
      <c r="A20" s="23"/>
      <c r="B20" s="27" t="s">
        <v>40</v>
      </c>
      <c r="C20" s="24">
        <f t="shared" si="8"/>
        <v>5854.5</v>
      </c>
      <c r="D20" s="98">
        <v>1105.7</v>
      </c>
      <c r="E20" s="98">
        <v>4748.8</v>
      </c>
      <c r="F20" s="99">
        <v>0</v>
      </c>
      <c r="G20" s="24"/>
      <c r="H20" s="24"/>
      <c r="I20" s="24"/>
      <c r="J20" s="24"/>
      <c r="K20" s="24"/>
      <c r="L20" s="24">
        <f t="shared" si="9"/>
        <v>5726.9</v>
      </c>
      <c r="M20" s="24">
        <v>1105.6</v>
      </c>
      <c r="N20" s="33">
        <v>4621.3</v>
      </c>
      <c r="O20" s="24">
        <v>0</v>
      </c>
      <c r="P20" s="26">
        <f t="shared" si="7"/>
        <v>0.9782047997267059</v>
      </c>
      <c r="Q20" s="29"/>
    </row>
    <row r="21" spans="1:17" ht="48" customHeight="1">
      <c r="A21" s="23"/>
      <c r="B21" s="27" t="s">
        <v>49</v>
      </c>
      <c r="C21" s="24">
        <f t="shared" si="8"/>
        <v>2788.69</v>
      </c>
      <c r="D21" s="98">
        <f>D22+D28</f>
        <v>1500</v>
      </c>
      <c r="E21" s="99">
        <v>0</v>
      </c>
      <c r="F21" s="98">
        <f>F22+F28</f>
        <v>1288.69</v>
      </c>
      <c r="G21" s="24"/>
      <c r="H21" s="24"/>
      <c r="I21" s="24"/>
      <c r="J21" s="24"/>
      <c r="K21" s="24"/>
      <c r="L21" s="24">
        <f t="shared" si="9"/>
        <v>2788.69</v>
      </c>
      <c r="M21" s="24">
        <v>1500</v>
      </c>
      <c r="N21" s="33">
        <v>0</v>
      </c>
      <c r="O21" s="24">
        <v>1288.69</v>
      </c>
      <c r="P21" s="26">
        <f t="shared" si="7"/>
        <v>1</v>
      </c>
      <c r="Q21" s="29"/>
    </row>
    <row r="22" spans="1:17" ht="48" customHeight="1">
      <c r="A22" s="23"/>
      <c r="B22" s="27" t="s">
        <v>50</v>
      </c>
      <c r="C22" s="24">
        <f t="shared" si="8"/>
        <v>2392.11</v>
      </c>
      <c r="D22" s="98">
        <f>D23+D24+D25+D26+D27</f>
        <v>1500</v>
      </c>
      <c r="E22" s="99">
        <v>0</v>
      </c>
      <c r="F22" s="98">
        <f>F23+F24+F25+F26+F27</f>
        <v>892.11</v>
      </c>
      <c r="G22" s="24"/>
      <c r="H22" s="24"/>
      <c r="I22" s="24"/>
      <c r="J22" s="24"/>
      <c r="K22" s="24"/>
      <c r="L22" s="24">
        <f t="shared" si="9"/>
        <v>2392.11</v>
      </c>
      <c r="M22" s="24">
        <v>1500</v>
      </c>
      <c r="N22" s="33">
        <v>0</v>
      </c>
      <c r="O22" s="24">
        <v>892.11</v>
      </c>
      <c r="P22" s="26">
        <f t="shared" si="7"/>
        <v>1</v>
      </c>
      <c r="Q22" s="29"/>
    </row>
    <row r="23" spans="1:17" ht="48" customHeight="1">
      <c r="A23" s="23"/>
      <c r="B23" s="27" t="s">
        <v>51</v>
      </c>
      <c r="C23" s="24">
        <f t="shared" si="8"/>
        <v>1420</v>
      </c>
      <c r="D23" s="98">
        <v>1420</v>
      </c>
      <c r="E23" s="99">
        <v>0</v>
      </c>
      <c r="F23" s="99">
        <v>0</v>
      </c>
      <c r="G23" s="24"/>
      <c r="H23" s="24"/>
      <c r="I23" s="24"/>
      <c r="J23" s="24"/>
      <c r="K23" s="24"/>
      <c r="L23" s="24">
        <f t="shared" si="9"/>
        <v>1420</v>
      </c>
      <c r="M23" s="24">
        <v>1420</v>
      </c>
      <c r="N23" s="33">
        <v>0</v>
      </c>
      <c r="O23" s="24">
        <v>0</v>
      </c>
      <c r="P23" s="26">
        <f t="shared" si="7"/>
        <v>1</v>
      </c>
      <c r="Q23" s="29"/>
    </row>
    <row r="24" spans="1:17" ht="48" customHeight="1">
      <c r="A24" s="23"/>
      <c r="B24" s="27" t="s">
        <v>52</v>
      </c>
      <c r="C24" s="24">
        <f t="shared" si="8"/>
        <v>99.91</v>
      </c>
      <c r="D24" s="99">
        <v>0</v>
      </c>
      <c r="E24" s="99">
        <v>0</v>
      </c>
      <c r="F24" s="98">
        <v>99.91</v>
      </c>
      <c r="G24" s="24"/>
      <c r="H24" s="24"/>
      <c r="I24" s="24"/>
      <c r="J24" s="24"/>
      <c r="K24" s="24"/>
      <c r="L24" s="24">
        <f t="shared" si="9"/>
        <v>99.91</v>
      </c>
      <c r="M24" s="24">
        <v>0</v>
      </c>
      <c r="N24" s="33">
        <v>0</v>
      </c>
      <c r="O24" s="24">
        <v>99.91</v>
      </c>
      <c r="P24" s="26">
        <f t="shared" si="7"/>
        <v>1</v>
      </c>
      <c r="Q24" s="29"/>
    </row>
    <row r="25" spans="1:17" ht="48" customHeight="1">
      <c r="A25" s="23"/>
      <c r="B25" s="27" t="s">
        <v>53</v>
      </c>
      <c r="C25" s="24">
        <f t="shared" si="8"/>
        <v>475</v>
      </c>
      <c r="D25" s="99">
        <v>0</v>
      </c>
      <c r="E25" s="99">
        <v>0</v>
      </c>
      <c r="F25" s="98">
        <v>475</v>
      </c>
      <c r="G25" s="24"/>
      <c r="H25" s="24"/>
      <c r="I25" s="24"/>
      <c r="J25" s="24"/>
      <c r="K25" s="24"/>
      <c r="L25" s="24">
        <f t="shared" si="9"/>
        <v>475</v>
      </c>
      <c r="M25" s="24">
        <v>0</v>
      </c>
      <c r="N25" s="33">
        <v>0</v>
      </c>
      <c r="O25" s="24">
        <v>475</v>
      </c>
      <c r="P25" s="26">
        <f t="shared" si="7"/>
        <v>1</v>
      </c>
      <c r="Q25" s="29"/>
    </row>
    <row r="26" spans="1:17" ht="48" customHeight="1">
      <c r="A26" s="23"/>
      <c r="B26" s="27" t="s">
        <v>54</v>
      </c>
      <c r="C26" s="24">
        <f t="shared" si="8"/>
        <v>300</v>
      </c>
      <c r="D26" s="28">
        <v>0</v>
      </c>
      <c r="E26" s="28">
        <v>0</v>
      </c>
      <c r="F26" s="30">
        <v>300</v>
      </c>
      <c r="G26" s="24"/>
      <c r="H26" s="24"/>
      <c r="I26" s="24"/>
      <c r="J26" s="24"/>
      <c r="K26" s="24"/>
      <c r="L26" s="24">
        <f t="shared" si="9"/>
        <v>300</v>
      </c>
      <c r="M26" s="24">
        <v>0</v>
      </c>
      <c r="N26" s="33">
        <v>0</v>
      </c>
      <c r="O26" s="24">
        <v>300</v>
      </c>
      <c r="P26" s="26">
        <f t="shared" si="7"/>
        <v>1</v>
      </c>
      <c r="Q26" s="29"/>
    </row>
    <row r="27" spans="1:17" ht="48" customHeight="1">
      <c r="A27" s="23"/>
      <c r="B27" s="27" t="s">
        <v>55</v>
      </c>
      <c r="C27" s="24">
        <f t="shared" si="8"/>
        <v>97.2</v>
      </c>
      <c r="D27" s="30">
        <v>80</v>
      </c>
      <c r="E27" s="28">
        <v>0</v>
      </c>
      <c r="F27" s="30">
        <v>17.2</v>
      </c>
      <c r="G27" s="24"/>
      <c r="H27" s="24"/>
      <c r="I27" s="24"/>
      <c r="J27" s="24"/>
      <c r="K27" s="24"/>
      <c r="L27" s="24">
        <f t="shared" si="9"/>
        <v>97.2</v>
      </c>
      <c r="M27" s="24">
        <v>80</v>
      </c>
      <c r="N27" s="33">
        <v>0</v>
      </c>
      <c r="O27" s="24">
        <v>17.2</v>
      </c>
      <c r="P27" s="26">
        <f t="shared" si="7"/>
        <v>1</v>
      </c>
      <c r="Q27" s="29"/>
    </row>
    <row r="28" spans="1:17" ht="48" customHeight="1">
      <c r="A28" s="23"/>
      <c r="B28" s="27" t="s">
        <v>56</v>
      </c>
      <c r="C28" s="24">
        <f t="shared" si="8"/>
        <v>396.58</v>
      </c>
      <c r="D28" s="28">
        <v>0</v>
      </c>
      <c r="E28" s="28">
        <v>0</v>
      </c>
      <c r="F28" s="30">
        <f>F29+F30+F31</f>
        <v>396.58</v>
      </c>
      <c r="G28" s="24"/>
      <c r="H28" s="24"/>
      <c r="I28" s="24"/>
      <c r="J28" s="24"/>
      <c r="K28" s="24"/>
      <c r="L28" s="24">
        <f t="shared" si="9"/>
        <v>396.58</v>
      </c>
      <c r="M28" s="24">
        <v>0</v>
      </c>
      <c r="N28" s="33">
        <v>0</v>
      </c>
      <c r="O28" s="24">
        <v>396.58</v>
      </c>
      <c r="P28" s="26">
        <f t="shared" si="7"/>
        <v>1</v>
      </c>
      <c r="Q28" s="29"/>
    </row>
    <row r="29" spans="1:17" ht="48" customHeight="1">
      <c r="A29" s="23"/>
      <c r="B29" s="27" t="s">
        <v>57</v>
      </c>
      <c r="C29" s="24">
        <f t="shared" si="8"/>
        <v>200</v>
      </c>
      <c r="D29" s="28">
        <v>0</v>
      </c>
      <c r="E29" s="28">
        <v>0</v>
      </c>
      <c r="F29" s="30">
        <v>200</v>
      </c>
      <c r="G29" s="24"/>
      <c r="H29" s="24"/>
      <c r="I29" s="24"/>
      <c r="J29" s="24"/>
      <c r="K29" s="24"/>
      <c r="L29" s="24">
        <f t="shared" si="9"/>
        <v>200</v>
      </c>
      <c r="M29" s="24">
        <v>0</v>
      </c>
      <c r="N29" s="33">
        <v>0</v>
      </c>
      <c r="O29" s="24">
        <v>200</v>
      </c>
      <c r="P29" s="26">
        <f t="shared" si="7"/>
        <v>1</v>
      </c>
      <c r="Q29" s="29"/>
    </row>
    <row r="30" spans="1:17" ht="48" customHeight="1">
      <c r="A30" s="23"/>
      <c r="B30" s="27" t="s">
        <v>58</v>
      </c>
      <c r="C30" s="24">
        <f t="shared" si="8"/>
        <v>97.58</v>
      </c>
      <c r="D30" s="28">
        <v>0</v>
      </c>
      <c r="E30" s="28">
        <v>0</v>
      </c>
      <c r="F30" s="30">
        <v>97.58</v>
      </c>
      <c r="G30" s="24"/>
      <c r="H30" s="24"/>
      <c r="I30" s="24"/>
      <c r="J30" s="24"/>
      <c r="K30" s="24"/>
      <c r="L30" s="24">
        <f t="shared" si="9"/>
        <v>97.58</v>
      </c>
      <c r="M30" s="24">
        <v>0</v>
      </c>
      <c r="N30" s="33">
        <v>0</v>
      </c>
      <c r="O30" s="24">
        <v>97.58</v>
      </c>
      <c r="P30" s="26">
        <f t="shared" si="7"/>
        <v>1</v>
      </c>
      <c r="Q30" s="29"/>
    </row>
    <row r="31" spans="1:17" ht="48" customHeight="1">
      <c r="A31" s="23"/>
      <c r="B31" s="27" t="s">
        <v>59</v>
      </c>
      <c r="C31" s="24">
        <f t="shared" si="8"/>
        <v>99</v>
      </c>
      <c r="D31" s="28">
        <v>0</v>
      </c>
      <c r="E31" s="28">
        <v>0</v>
      </c>
      <c r="F31" s="30">
        <v>99</v>
      </c>
      <c r="G31" s="24"/>
      <c r="H31" s="24"/>
      <c r="I31" s="24"/>
      <c r="J31" s="24"/>
      <c r="K31" s="24"/>
      <c r="L31" s="24">
        <f t="shared" si="9"/>
        <v>99</v>
      </c>
      <c r="M31" s="24">
        <v>0</v>
      </c>
      <c r="N31" s="33">
        <v>0</v>
      </c>
      <c r="O31" s="24">
        <v>99</v>
      </c>
      <c r="P31" s="26">
        <f t="shared" si="7"/>
        <v>1</v>
      </c>
      <c r="Q31" s="29"/>
    </row>
    <row r="32" spans="1:17" ht="48" customHeight="1">
      <c r="A32" s="23"/>
      <c r="B32" s="27" t="s">
        <v>45</v>
      </c>
      <c r="C32" s="24">
        <f t="shared" si="8"/>
        <v>6890.6</v>
      </c>
      <c r="D32" s="30">
        <f>D33</f>
        <v>6890.6</v>
      </c>
      <c r="E32" s="28">
        <v>0</v>
      </c>
      <c r="F32" s="28">
        <v>0</v>
      </c>
      <c r="G32" s="24"/>
      <c r="H32" s="24"/>
      <c r="I32" s="24"/>
      <c r="J32" s="24"/>
      <c r="K32" s="24"/>
      <c r="L32" s="24">
        <f t="shared" si="9"/>
        <v>6890.6</v>
      </c>
      <c r="M32" s="24">
        <v>6890.6</v>
      </c>
      <c r="N32" s="33">
        <v>0</v>
      </c>
      <c r="O32" s="24">
        <v>0</v>
      </c>
      <c r="P32" s="26">
        <f t="shared" si="7"/>
        <v>1</v>
      </c>
      <c r="Q32" s="29"/>
    </row>
    <row r="33" spans="1:17" ht="48" customHeight="1">
      <c r="A33" s="23"/>
      <c r="B33" s="27" t="s">
        <v>60</v>
      </c>
      <c r="C33" s="24">
        <f t="shared" si="8"/>
        <v>6890.6</v>
      </c>
      <c r="D33" s="30">
        <v>6890.6</v>
      </c>
      <c r="E33" s="28">
        <v>0</v>
      </c>
      <c r="F33" s="28">
        <v>0</v>
      </c>
      <c r="G33" s="24"/>
      <c r="H33" s="24"/>
      <c r="I33" s="24"/>
      <c r="J33" s="24"/>
      <c r="K33" s="24"/>
      <c r="L33" s="24">
        <f t="shared" si="9"/>
        <v>6890.6</v>
      </c>
      <c r="M33" s="24">
        <v>6890.6</v>
      </c>
      <c r="N33" s="33">
        <v>0</v>
      </c>
      <c r="O33" s="24">
        <v>0</v>
      </c>
      <c r="P33" s="26">
        <f t="shared" si="7"/>
        <v>1</v>
      </c>
      <c r="Q33" s="29"/>
    </row>
    <row r="34" spans="1:17" s="96" customFormat="1" ht="48" customHeight="1">
      <c r="A34" s="91"/>
      <c r="B34" s="92" t="s">
        <v>84</v>
      </c>
      <c r="C34" s="93">
        <f aca="true" t="shared" si="10" ref="C34:O34">C35+C38+C48</f>
        <v>18334</v>
      </c>
      <c r="D34" s="93">
        <f t="shared" si="10"/>
        <v>17619.600000000002</v>
      </c>
      <c r="E34" s="93">
        <f t="shared" si="10"/>
        <v>714.4</v>
      </c>
      <c r="F34" s="93">
        <f t="shared" si="10"/>
        <v>0</v>
      </c>
      <c r="G34" s="93">
        <f t="shared" si="10"/>
        <v>0</v>
      </c>
      <c r="H34" s="93">
        <f t="shared" si="10"/>
        <v>0</v>
      </c>
      <c r="I34" s="93">
        <f t="shared" si="10"/>
        <v>0</v>
      </c>
      <c r="J34" s="93">
        <f t="shared" si="10"/>
        <v>0</v>
      </c>
      <c r="K34" s="93">
        <f t="shared" si="10"/>
        <v>0</v>
      </c>
      <c r="L34" s="93">
        <f t="shared" si="10"/>
        <v>18318.6</v>
      </c>
      <c r="M34" s="93">
        <f t="shared" si="10"/>
        <v>17604.2</v>
      </c>
      <c r="N34" s="100">
        <f t="shared" si="10"/>
        <v>714.4</v>
      </c>
      <c r="O34" s="93">
        <f t="shared" si="10"/>
        <v>0</v>
      </c>
      <c r="P34" s="95">
        <f>M34/C34</f>
        <v>0.9601941747572816</v>
      </c>
      <c r="Q34" s="95"/>
    </row>
    <row r="35" spans="1:17" ht="48" customHeight="1">
      <c r="A35" s="23"/>
      <c r="B35" s="27" t="s">
        <v>61</v>
      </c>
      <c r="C35" s="30">
        <f aca="true" t="shared" si="11" ref="C35:C50">D35+E35+F35+G35</f>
        <v>14396.7</v>
      </c>
      <c r="D35" s="30">
        <f>D36+D37</f>
        <v>13682.300000000001</v>
      </c>
      <c r="E35" s="30">
        <f>E36+E37</f>
        <v>714.4</v>
      </c>
      <c r="F35" s="24">
        <v>0</v>
      </c>
      <c r="G35" s="24"/>
      <c r="H35" s="24"/>
      <c r="I35" s="24"/>
      <c r="J35" s="24"/>
      <c r="K35" s="24"/>
      <c r="L35" s="24">
        <f>'[1]отчет'!N39</f>
        <v>14396.7</v>
      </c>
      <c r="M35" s="24">
        <f>'[1]отчет'!O39</f>
        <v>13682.300000000001</v>
      </c>
      <c r="N35" s="36">
        <f>N36+N37</f>
        <v>714.4</v>
      </c>
      <c r="O35" s="24">
        <v>0</v>
      </c>
      <c r="P35" s="29">
        <f aca="true" t="shared" si="12" ref="P35:P50">M35/C35</f>
        <v>0.950377517069884</v>
      </c>
      <c r="Q35" s="29"/>
    </row>
    <row r="36" spans="1:17" ht="48" customHeight="1">
      <c r="A36" s="23"/>
      <c r="B36" s="27" t="s">
        <v>62</v>
      </c>
      <c r="C36" s="30">
        <f t="shared" si="11"/>
        <v>13480.2</v>
      </c>
      <c r="D36" s="30">
        <v>13480.2</v>
      </c>
      <c r="E36" s="24">
        <v>0</v>
      </c>
      <c r="F36" s="24">
        <v>0</v>
      </c>
      <c r="G36" s="24"/>
      <c r="H36" s="24"/>
      <c r="I36" s="24"/>
      <c r="J36" s="24"/>
      <c r="K36" s="24"/>
      <c r="L36" s="24">
        <f>'[1]отчет'!N40</f>
        <v>13480.2</v>
      </c>
      <c r="M36" s="24">
        <f>'[1]отчет'!O40</f>
        <v>13480.2</v>
      </c>
      <c r="N36" s="33">
        <v>0</v>
      </c>
      <c r="O36" s="24">
        <v>0</v>
      </c>
      <c r="P36" s="29">
        <f t="shared" si="12"/>
        <v>1</v>
      </c>
      <c r="Q36" s="29"/>
    </row>
    <row r="37" spans="1:17" ht="48" customHeight="1">
      <c r="A37" s="23"/>
      <c r="B37" s="27" t="s">
        <v>40</v>
      </c>
      <c r="C37" s="30">
        <f t="shared" si="11"/>
        <v>916.5</v>
      </c>
      <c r="D37" s="30">
        <v>202.1</v>
      </c>
      <c r="E37" s="30">
        <v>714.4</v>
      </c>
      <c r="F37" s="24">
        <v>0</v>
      </c>
      <c r="G37" s="24"/>
      <c r="H37" s="24"/>
      <c r="I37" s="24"/>
      <c r="J37" s="24"/>
      <c r="K37" s="24"/>
      <c r="L37" s="24">
        <f>'[1]отчет'!N41</f>
        <v>916.5</v>
      </c>
      <c r="M37" s="24">
        <f>'[1]отчет'!O41</f>
        <v>202.1</v>
      </c>
      <c r="N37" s="36">
        <v>714.4</v>
      </c>
      <c r="O37" s="24">
        <v>0</v>
      </c>
      <c r="P37" s="29">
        <f t="shared" si="12"/>
        <v>0.2205128205128205</v>
      </c>
      <c r="Q37" s="29"/>
    </row>
    <row r="38" spans="1:17" ht="48" customHeight="1">
      <c r="A38" s="23"/>
      <c r="B38" s="27" t="s">
        <v>63</v>
      </c>
      <c r="C38" s="30">
        <f t="shared" si="11"/>
        <v>1799</v>
      </c>
      <c r="D38" s="30">
        <f>D39+D43</f>
        <v>1799</v>
      </c>
      <c r="E38" s="24">
        <v>0</v>
      </c>
      <c r="F38" s="24">
        <v>0</v>
      </c>
      <c r="G38" s="24"/>
      <c r="H38" s="24"/>
      <c r="I38" s="24"/>
      <c r="J38" s="24"/>
      <c r="K38" s="24"/>
      <c r="L38" s="24">
        <f>'[1]отчет'!N42</f>
        <v>1783.8</v>
      </c>
      <c r="M38" s="24">
        <f>'[1]отчет'!O42</f>
        <v>1783.8</v>
      </c>
      <c r="N38" s="33">
        <v>0</v>
      </c>
      <c r="O38" s="24">
        <v>0</v>
      </c>
      <c r="P38" s="29">
        <f t="shared" si="12"/>
        <v>0.9915508615897721</v>
      </c>
      <c r="Q38" s="29"/>
    </row>
    <row r="39" spans="1:17" ht="48" customHeight="1">
      <c r="A39" s="23"/>
      <c r="B39" s="27" t="s">
        <v>64</v>
      </c>
      <c r="C39" s="30">
        <f t="shared" si="11"/>
        <v>610</v>
      </c>
      <c r="D39" s="30">
        <f>D40+D41+D42</f>
        <v>610</v>
      </c>
      <c r="E39" s="24">
        <v>0</v>
      </c>
      <c r="F39" s="24">
        <v>0</v>
      </c>
      <c r="G39" s="24"/>
      <c r="H39" s="24"/>
      <c r="I39" s="24"/>
      <c r="J39" s="24"/>
      <c r="K39" s="24"/>
      <c r="L39" s="24">
        <f>'[1]отчет'!N43</f>
        <v>608.8</v>
      </c>
      <c r="M39" s="24">
        <f>'[1]отчет'!O43</f>
        <v>608.8</v>
      </c>
      <c r="N39" s="33">
        <v>0</v>
      </c>
      <c r="O39" s="24">
        <v>0</v>
      </c>
      <c r="P39" s="29">
        <f t="shared" si="12"/>
        <v>0.9980327868852459</v>
      </c>
      <c r="Q39" s="29"/>
    </row>
    <row r="40" spans="1:17" ht="48" customHeight="1">
      <c r="A40" s="23"/>
      <c r="B40" s="27" t="s">
        <v>65</v>
      </c>
      <c r="C40" s="30">
        <f t="shared" si="11"/>
        <v>100</v>
      </c>
      <c r="D40" s="30">
        <v>100</v>
      </c>
      <c r="E40" s="24">
        <v>0</v>
      </c>
      <c r="F40" s="24">
        <v>0</v>
      </c>
      <c r="G40" s="24"/>
      <c r="H40" s="24"/>
      <c r="I40" s="24"/>
      <c r="J40" s="24"/>
      <c r="K40" s="24"/>
      <c r="L40" s="24">
        <f>'[1]отчет'!N44</f>
        <v>100</v>
      </c>
      <c r="M40" s="24">
        <f>'[1]отчет'!O44</f>
        <v>100</v>
      </c>
      <c r="N40" s="33">
        <v>0</v>
      </c>
      <c r="O40" s="24">
        <v>0</v>
      </c>
      <c r="P40" s="29">
        <f t="shared" si="12"/>
        <v>1</v>
      </c>
      <c r="Q40" s="29"/>
    </row>
    <row r="41" spans="1:17" ht="48" customHeight="1">
      <c r="A41" s="23"/>
      <c r="B41" s="27" t="s">
        <v>66</v>
      </c>
      <c r="C41" s="30">
        <f t="shared" si="11"/>
        <v>210</v>
      </c>
      <c r="D41" s="30">
        <v>210</v>
      </c>
      <c r="E41" s="24">
        <v>0</v>
      </c>
      <c r="F41" s="24">
        <v>0</v>
      </c>
      <c r="G41" s="24"/>
      <c r="H41" s="24"/>
      <c r="I41" s="24"/>
      <c r="J41" s="24"/>
      <c r="K41" s="24"/>
      <c r="L41" s="24">
        <f>'[1]отчет'!N45</f>
        <v>210</v>
      </c>
      <c r="M41" s="24">
        <f>'[1]отчет'!O45</f>
        <v>210</v>
      </c>
      <c r="N41" s="33">
        <v>0</v>
      </c>
      <c r="O41" s="24">
        <v>0</v>
      </c>
      <c r="P41" s="29">
        <f t="shared" si="12"/>
        <v>1</v>
      </c>
      <c r="Q41" s="29"/>
    </row>
    <row r="42" spans="1:17" ht="48" customHeight="1">
      <c r="A42" s="23"/>
      <c r="B42" s="27" t="s">
        <v>67</v>
      </c>
      <c r="C42" s="30">
        <f t="shared" si="11"/>
        <v>300</v>
      </c>
      <c r="D42" s="30">
        <v>300</v>
      </c>
      <c r="E42" s="24">
        <v>0</v>
      </c>
      <c r="F42" s="24">
        <v>0</v>
      </c>
      <c r="G42" s="24"/>
      <c r="H42" s="24"/>
      <c r="I42" s="24"/>
      <c r="J42" s="24"/>
      <c r="K42" s="24"/>
      <c r="L42" s="24">
        <f>'[1]отчет'!N46</f>
        <v>298.8</v>
      </c>
      <c r="M42" s="24">
        <f>'[1]отчет'!O46</f>
        <v>298.8</v>
      </c>
      <c r="N42" s="33">
        <v>0</v>
      </c>
      <c r="O42" s="24">
        <v>0</v>
      </c>
      <c r="P42" s="29">
        <f t="shared" si="12"/>
        <v>0.996</v>
      </c>
      <c r="Q42" s="29"/>
    </row>
    <row r="43" spans="1:17" ht="48" customHeight="1">
      <c r="A43" s="23"/>
      <c r="B43" s="27" t="s">
        <v>68</v>
      </c>
      <c r="C43" s="30">
        <f t="shared" si="11"/>
        <v>1189</v>
      </c>
      <c r="D43" s="30">
        <f>D44+D45+D46+D47</f>
        <v>1189</v>
      </c>
      <c r="E43" s="24">
        <v>0</v>
      </c>
      <c r="F43" s="24">
        <v>0</v>
      </c>
      <c r="G43" s="24"/>
      <c r="H43" s="24"/>
      <c r="I43" s="24"/>
      <c r="J43" s="24"/>
      <c r="K43" s="24"/>
      <c r="L43" s="24">
        <f>'[1]отчет'!N47</f>
        <v>1175</v>
      </c>
      <c r="M43" s="24">
        <f>'[1]отчет'!O47</f>
        <v>1175</v>
      </c>
      <c r="N43" s="33">
        <v>0</v>
      </c>
      <c r="O43" s="24">
        <v>0</v>
      </c>
      <c r="P43" s="29">
        <f t="shared" si="12"/>
        <v>0.9882253994953742</v>
      </c>
      <c r="Q43" s="29"/>
    </row>
    <row r="44" spans="1:17" ht="48" customHeight="1">
      <c r="A44" s="23"/>
      <c r="B44" s="27" t="s">
        <v>69</v>
      </c>
      <c r="C44" s="30">
        <f t="shared" si="11"/>
        <v>365</v>
      </c>
      <c r="D44" s="30">
        <v>365</v>
      </c>
      <c r="E44" s="24">
        <v>0</v>
      </c>
      <c r="F44" s="24">
        <v>0</v>
      </c>
      <c r="G44" s="24"/>
      <c r="H44" s="24"/>
      <c r="I44" s="24"/>
      <c r="J44" s="24"/>
      <c r="K44" s="24"/>
      <c r="L44" s="24">
        <f>'[1]отчет'!N48</f>
        <v>365</v>
      </c>
      <c r="M44" s="24">
        <f>'[1]отчет'!O48</f>
        <v>365</v>
      </c>
      <c r="N44" s="33">
        <v>0</v>
      </c>
      <c r="O44" s="24">
        <v>0</v>
      </c>
      <c r="P44" s="29">
        <f t="shared" si="12"/>
        <v>1</v>
      </c>
      <c r="Q44" s="29"/>
    </row>
    <row r="45" spans="1:17" ht="48" customHeight="1">
      <c r="A45" s="23"/>
      <c r="B45" s="27" t="s">
        <v>70</v>
      </c>
      <c r="C45" s="30">
        <f t="shared" si="11"/>
        <v>18</v>
      </c>
      <c r="D45" s="30">
        <v>18</v>
      </c>
      <c r="E45" s="24">
        <v>0</v>
      </c>
      <c r="F45" s="24">
        <v>0</v>
      </c>
      <c r="G45" s="24"/>
      <c r="H45" s="24"/>
      <c r="I45" s="24"/>
      <c r="J45" s="24"/>
      <c r="K45" s="24"/>
      <c r="L45" s="24">
        <f>'[1]отчет'!N49</f>
        <v>18</v>
      </c>
      <c r="M45" s="24">
        <f>'[1]отчет'!O49</f>
        <v>18</v>
      </c>
      <c r="N45" s="33">
        <v>0</v>
      </c>
      <c r="O45" s="24">
        <v>0</v>
      </c>
      <c r="P45" s="29">
        <f t="shared" si="12"/>
        <v>1</v>
      </c>
      <c r="Q45" s="29"/>
    </row>
    <row r="46" spans="1:17" ht="48" customHeight="1">
      <c r="A46" s="23"/>
      <c r="B46" s="27" t="s">
        <v>71</v>
      </c>
      <c r="C46" s="30">
        <f t="shared" si="11"/>
        <v>470</v>
      </c>
      <c r="D46" s="30">
        <v>470</v>
      </c>
      <c r="E46" s="24">
        <v>0</v>
      </c>
      <c r="F46" s="24">
        <v>0</v>
      </c>
      <c r="G46" s="24"/>
      <c r="H46" s="24"/>
      <c r="I46" s="24"/>
      <c r="J46" s="24"/>
      <c r="K46" s="24"/>
      <c r="L46" s="24">
        <f>'[1]отчет'!N50</f>
        <v>456</v>
      </c>
      <c r="M46" s="24">
        <f>'[1]отчет'!O50</f>
        <v>456</v>
      </c>
      <c r="N46" s="33">
        <v>0</v>
      </c>
      <c r="O46" s="24">
        <v>0</v>
      </c>
      <c r="P46" s="29">
        <f t="shared" si="12"/>
        <v>0.9702127659574468</v>
      </c>
      <c r="Q46" s="29"/>
    </row>
    <row r="47" spans="1:17" ht="48" customHeight="1">
      <c r="A47" s="23"/>
      <c r="B47" s="27" t="s">
        <v>72</v>
      </c>
      <c r="C47" s="30">
        <f t="shared" si="11"/>
        <v>336</v>
      </c>
      <c r="D47" s="30">
        <v>336</v>
      </c>
      <c r="E47" s="24">
        <v>0</v>
      </c>
      <c r="F47" s="24">
        <v>0</v>
      </c>
      <c r="G47" s="24"/>
      <c r="H47" s="24"/>
      <c r="I47" s="24"/>
      <c r="J47" s="24"/>
      <c r="K47" s="24"/>
      <c r="L47" s="24">
        <f>'[1]отчет'!N51</f>
        <v>336</v>
      </c>
      <c r="M47" s="24">
        <f>'[1]отчет'!O51</f>
        <v>336</v>
      </c>
      <c r="N47" s="33">
        <v>0</v>
      </c>
      <c r="O47" s="24">
        <v>0</v>
      </c>
      <c r="P47" s="29">
        <f t="shared" si="12"/>
        <v>1</v>
      </c>
      <c r="Q47" s="29"/>
    </row>
    <row r="48" spans="1:17" ht="48" customHeight="1">
      <c r="A48" s="23"/>
      <c r="B48" s="27" t="s">
        <v>45</v>
      </c>
      <c r="C48" s="30">
        <f t="shared" si="11"/>
        <v>2138.3</v>
      </c>
      <c r="D48" s="30">
        <f>D49+D50</f>
        <v>2138.3</v>
      </c>
      <c r="E48" s="24">
        <v>0</v>
      </c>
      <c r="F48" s="24">
        <v>0</v>
      </c>
      <c r="G48" s="24"/>
      <c r="H48" s="24"/>
      <c r="I48" s="24"/>
      <c r="J48" s="24"/>
      <c r="K48" s="24"/>
      <c r="L48" s="24">
        <f>'[1]отчет'!N52</f>
        <v>2138.1</v>
      </c>
      <c r="M48" s="24">
        <f>'[1]отчет'!O52</f>
        <v>2138.1</v>
      </c>
      <c r="N48" s="33">
        <v>0</v>
      </c>
      <c r="O48" s="24">
        <v>0</v>
      </c>
      <c r="P48" s="29">
        <f t="shared" si="12"/>
        <v>0.9999064677547583</v>
      </c>
      <c r="Q48" s="29"/>
    </row>
    <row r="49" spans="1:17" ht="48" customHeight="1">
      <c r="A49" s="23"/>
      <c r="B49" s="27" t="s">
        <v>73</v>
      </c>
      <c r="C49" s="30">
        <f t="shared" si="11"/>
        <v>1876.3</v>
      </c>
      <c r="D49" s="30">
        <v>1876.3</v>
      </c>
      <c r="E49" s="24">
        <v>0</v>
      </c>
      <c r="F49" s="24">
        <v>0</v>
      </c>
      <c r="G49" s="24"/>
      <c r="H49" s="24"/>
      <c r="I49" s="24"/>
      <c r="J49" s="24"/>
      <c r="K49" s="24"/>
      <c r="L49" s="24">
        <f>'[1]отчет'!N53</f>
        <v>1876.2</v>
      </c>
      <c r="M49" s="24">
        <f>'[1]отчет'!O53</f>
        <v>1876.2</v>
      </c>
      <c r="N49" s="33">
        <v>0</v>
      </c>
      <c r="O49" s="24">
        <v>0</v>
      </c>
      <c r="P49" s="29">
        <f t="shared" si="12"/>
        <v>0.9999467036188243</v>
      </c>
      <c r="Q49" s="29"/>
    </row>
    <row r="50" spans="1:17" ht="48" customHeight="1">
      <c r="A50" s="23"/>
      <c r="B50" s="27" t="s">
        <v>74</v>
      </c>
      <c r="C50" s="30">
        <f t="shared" si="11"/>
        <v>262</v>
      </c>
      <c r="D50" s="30">
        <v>262</v>
      </c>
      <c r="E50" s="24">
        <v>0</v>
      </c>
      <c r="F50" s="24">
        <v>0</v>
      </c>
      <c r="G50" s="24"/>
      <c r="H50" s="24"/>
      <c r="I50" s="24"/>
      <c r="J50" s="24"/>
      <c r="K50" s="24"/>
      <c r="L50" s="24">
        <f>'[1]отчет'!N54</f>
        <v>261.9</v>
      </c>
      <c r="M50" s="24">
        <f>'[1]отчет'!O54</f>
        <v>261.9</v>
      </c>
      <c r="N50" s="33">
        <v>0</v>
      </c>
      <c r="O50" s="24">
        <v>0</v>
      </c>
      <c r="P50" s="29">
        <f t="shared" si="12"/>
        <v>0.9996183206106869</v>
      </c>
      <c r="Q50" s="29"/>
    </row>
    <row r="51" spans="1:17" s="96" customFormat="1" ht="48" customHeight="1">
      <c r="A51" s="91"/>
      <c r="B51" s="92" t="s">
        <v>31</v>
      </c>
      <c r="C51" s="91">
        <f aca="true" t="shared" si="13" ref="C51:O51">C52+C55+C58+C64+C67</f>
        <v>30289.8</v>
      </c>
      <c r="D51" s="91">
        <f t="shared" si="13"/>
        <v>28660.3</v>
      </c>
      <c r="E51" s="91">
        <f t="shared" si="13"/>
        <v>1629.5</v>
      </c>
      <c r="F51" s="91">
        <f t="shared" si="13"/>
        <v>0</v>
      </c>
      <c r="G51" s="91">
        <f t="shared" si="13"/>
        <v>0</v>
      </c>
      <c r="H51" s="91">
        <f t="shared" si="13"/>
        <v>0</v>
      </c>
      <c r="I51" s="91">
        <f t="shared" si="13"/>
        <v>0</v>
      </c>
      <c r="J51" s="91">
        <f t="shared" si="13"/>
        <v>0</v>
      </c>
      <c r="K51" s="91">
        <f t="shared" si="13"/>
        <v>0</v>
      </c>
      <c r="L51" s="91">
        <f t="shared" si="13"/>
        <v>30068.8</v>
      </c>
      <c r="M51" s="91">
        <f t="shared" si="13"/>
        <v>28439.3</v>
      </c>
      <c r="N51" s="100">
        <f t="shared" si="13"/>
        <v>1629.5</v>
      </c>
      <c r="O51" s="91">
        <f t="shared" si="13"/>
        <v>0</v>
      </c>
      <c r="P51" s="95">
        <f>L51/C51</f>
        <v>0.9927038144854043</v>
      </c>
      <c r="Q51" s="95"/>
    </row>
    <row r="52" spans="1:17" ht="48" customHeight="1">
      <c r="A52" s="23"/>
      <c r="B52" s="27" t="s">
        <v>12</v>
      </c>
      <c r="C52" s="31">
        <f aca="true" t="shared" si="14" ref="C52:C69">D52+F52+G52+E52</f>
        <v>108.5</v>
      </c>
      <c r="D52" s="32">
        <f>D53+D54</f>
        <v>108.5</v>
      </c>
      <c r="E52" s="23">
        <v>0</v>
      </c>
      <c r="F52" s="23">
        <v>0</v>
      </c>
      <c r="G52" s="23"/>
      <c r="H52" s="23"/>
      <c r="I52" s="23"/>
      <c r="J52" s="23"/>
      <c r="K52" s="23"/>
      <c r="L52" s="30">
        <v>108.5</v>
      </c>
      <c r="M52" s="30">
        <v>108.5</v>
      </c>
      <c r="N52" s="33">
        <v>0</v>
      </c>
      <c r="O52" s="23">
        <v>0</v>
      </c>
      <c r="P52" s="29">
        <f>L52/C52</f>
        <v>1</v>
      </c>
      <c r="Q52" s="29"/>
    </row>
    <row r="53" spans="1:17" ht="48" customHeight="1">
      <c r="A53" s="23"/>
      <c r="B53" s="27" t="s">
        <v>14</v>
      </c>
      <c r="C53" s="31">
        <f t="shared" si="14"/>
        <v>108.5</v>
      </c>
      <c r="D53" s="32">
        <v>108.5</v>
      </c>
      <c r="E53" s="23">
        <v>0</v>
      </c>
      <c r="F53" s="23">
        <v>0</v>
      </c>
      <c r="G53" s="23"/>
      <c r="H53" s="23"/>
      <c r="I53" s="23"/>
      <c r="J53" s="23"/>
      <c r="K53" s="23"/>
      <c r="L53" s="30">
        <v>108.5</v>
      </c>
      <c r="M53" s="30">
        <v>108.5</v>
      </c>
      <c r="N53" s="33">
        <v>0</v>
      </c>
      <c r="O53" s="23">
        <v>0</v>
      </c>
      <c r="P53" s="29">
        <f>L53/C53</f>
        <v>1</v>
      </c>
      <c r="Q53" s="29"/>
    </row>
    <row r="54" spans="1:17" ht="48" customHeight="1">
      <c r="A54" s="23"/>
      <c r="B54" s="27" t="s">
        <v>15</v>
      </c>
      <c r="C54" s="31">
        <f t="shared" si="14"/>
        <v>0</v>
      </c>
      <c r="D54" s="32">
        <v>0</v>
      </c>
      <c r="E54" s="23">
        <v>0</v>
      </c>
      <c r="F54" s="23">
        <v>0</v>
      </c>
      <c r="G54" s="23"/>
      <c r="H54" s="23"/>
      <c r="I54" s="23"/>
      <c r="J54" s="23"/>
      <c r="K54" s="23"/>
      <c r="L54" s="23">
        <v>0</v>
      </c>
      <c r="M54" s="23">
        <v>0</v>
      </c>
      <c r="N54" s="33">
        <v>0</v>
      </c>
      <c r="O54" s="23">
        <v>0</v>
      </c>
      <c r="P54" s="29">
        <v>0</v>
      </c>
      <c r="Q54" s="29"/>
    </row>
    <row r="55" spans="1:17" ht="48" customHeight="1">
      <c r="A55" s="23"/>
      <c r="B55" s="27" t="s">
        <v>16</v>
      </c>
      <c r="C55" s="31">
        <f t="shared" si="14"/>
        <v>2484.2</v>
      </c>
      <c r="D55" s="32">
        <f>D56+D57</f>
        <v>2484.2</v>
      </c>
      <c r="E55" s="23">
        <v>0</v>
      </c>
      <c r="F55" s="23">
        <v>0</v>
      </c>
      <c r="G55" s="23"/>
      <c r="H55" s="23"/>
      <c r="I55" s="23"/>
      <c r="J55" s="23"/>
      <c r="K55" s="23"/>
      <c r="L55" s="30">
        <v>2319.3</v>
      </c>
      <c r="M55" s="30">
        <v>2319.3</v>
      </c>
      <c r="N55" s="33">
        <v>0</v>
      </c>
      <c r="O55" s="23">
        <v>0</v>
      </c>
      <c r="P55" s="29">
        <f aca="true" t="shared" si="15" ref="P55:P62">L55/C55</f>
        <v>0.9336204814427181</v>
      </c>
      <c r="Q55" s="29"/>
    </row>
    <row r="56" spans="1:17" ht="48" customHeight="1">
      <c r="A56" s="23"/>
      <c r="B56" s="27" t="s">
        <v>75</v>
      </c>
      <c r="C56" s="31">
        <f t="shared" si="14"/>
        <v>2169.7</v>
      </c>
      <c r="D56" s="32">
        <v>2169.7</v>
      </c>
      <c r="E56" s="23">
        <v>0</v>
      </c>
      <c r="F56" s="23">
        <v>0</v>
      </c>
      <c r="G56" s="23"/>
      <c r="H56" s="23"/>
      <c r="I56" s="23"/>
      <c r="J56" s="23"/>
      <c r="K56" s="23"/>
      <c r="L56" s="30">
        <v>2004.8</v>
      </c>
      <c r="M56" s="30">
        <v>2004.8</v>
      </c>
      <c r="N56" s="33">
        <v>0</v>
      </c>
      <c r="O56" s="23">
        <v>0</v>
      </c>
      <c r="P56" s="29">
        <f t="shared" si="15"/>
        <v>0.9239987094990091</v>
      </c>
      <c r="Q56" s="29"/>
    </row>
    <row r="57" spans="1:17" ht="48" customHeight="1">
      <c r="A57" s="23"/>
      <c r="B57" s="27" t="s">
        <v>76</v>
      </c>
      <c r="C57" s="31">
        <f t="shared" si="14"/>
        <v>314.5</v>
      </c>
      <c r="D57" s="32">
        <v>314.5</v>
      </c>
      <c r="E57" s="23">
        <v>0</v>
      </c>
      <c r="F57" s="23">
        <v>0</v>
      </c>
      <c r="G57" s="23"/>
      <c r="H57" s="23"/>
      <c r="I57" s="23"/>
      <c r="J57" s="23"/>
      <c r="K57" s="23"/>
      <c r="L57" s="30">
        <v>314.5</v>
      </c>
      <c r="M57" s="30">
        <v>314.5</v>
      </c>
      <c r="N57" s="33">
        <v>0</v>
      </c>
      <c r="O57" s="23">
        <v>0</v>
      </c>
      <c r="P57" s="29">
        <f t="shared" si="15"/>
        <v>1</v>
      </c>
      <c r="Q57" s="29"/>
    </row>
    <row r="58" spans="1:17" ht="48" customHeight="1">
      <c r="A58" s="23"/>
      <c r="B58" s="27" t="s">
        <v>17</v>
      </c>
      <c r="C58" s="31">
        <f t="shared" si="14"/>
        <v>2623.8</v>
      </c>
      <c r="D58" s="32">
        <f>D59+D60+D61+D62+D63</f>
        <v>2623.8</v>
      </c>
      <c r="E58" s="23">
        <v>0</v>
      </c>
      <c r="F58" s="23">
        <v>0</v>
      </c>
      <c r="G58" s="23"/>
      <c r="H58" s="23"/>
      <c r="I58" s="23"/>
      <c r="J58" s="23"/>
      <c r="K58" s="23"/>
      <c r="L58" s="30">
        <v>2567.7</v>
      </c>
      <c r="M58" s="30">
        <v>2567.7</v>
      </c>
      <c r="N58" s="33">
        <v>0</v>
      </c>
      <c r="O58" s="23">
        <v>0</v>
      </c>
      <c r="P58" s="29">
        <f t="shared" si="15"/>
        <v>0.9786187971644179</v>
      </c>
      <c r="Q58" s="29"/>
    </row>
    <row r="59" spans="1:17" ht="48" customHeight="1">
      <c r="A59" s="23"/>
      <c r="B59" s="27" t="s">
        <v>18</v>
      </c>
      <c r="C59" s="31">
        <f t="shared" si="14"/>
        <v>1394.7</v>
      </c>
      <c r="D59" s="32">
        <v>1394.7</v>
      </c>
      <c r="E59" s="23">
        <v>0</v>
      </c>
      <c r="F59" s="23">
        <v>0</v>
      </c>
      <c r="G59" s="23"/>
      <c r="H59" s="23"/>
      <c r="I59" s="23"/>
      <c r="J59" s="23"/>
      <c r="K59" s="23"/>
      <c r="L59" s="30">
        <v>1394.7</v>
      </c>
      <c r="M59" s="30">
        <v>1394.7</v>
      </c>
      <c r="N59" s="33">
        <v>0</v>
      </c>
      <c r="O59" s="23">
        <v>0</v>
      </c>
      <c r="P59" s="29">
        <f t="shared" si="15"/>
        <v>1</v>
      </c>
      <c r="Q59" s="29"/>
    </row>
    <row r="60" spans="1:17" ht="48" customHeight="1">
      <c r="A60" s="23"/>
      <c r="B60" s="27" t="s">
        <v>77</v>
      </c>
      <c r="C60" s="31">
        <f t="shared" si="14"/>
        <v>110</v>
      </c>
      <c r="D60" s="32">
        <v>110</v>
      </c>
      <c r="E60" s="23">
        <v>0</v>
      </c>
      <c r="F60" s="23">
        <v>0</v>
      </c>
      <c r="G60" s="23"/>
      <c r="H60" s="23"/>
      <c r="I60" s="23"/>
      <c r="J60" s="23"/>
      <c r="K60" s="23"/>
      <c r="L60" s="30">
        <v>110</v>
      </c>
      <c r="M60" s="30">
        <v>110</v>
      </c>
      <c r="N60" s="33">
        <v>0</v>
      </c>
      <c r="O60" s="23">
        <v>0</v>
      </c>
      <c r="P60" s="29">
        <f t="shared" si="15"/>
        <v>1</v>
      </c>
      <c r="Q60" s="29"/>
    </row>
    <row r="61" spans="1:17" ht="48" customHeight="1">
      <c r="A61" s="23"/>
      <c r="B61" s="27" t="s">
        <v>78</v>
      </c>
      <c r="C61" s="31">
        <f t="shared" si="14"/>
        <v>100</v>
      </c>
      <c r="D61" s="32">
        <v>100</v>
      </c>
      <c r="E61" s="23">
        <v>0</v>
      </c>
      <c r="F61" s="23">
        <v>0</v>
      </c>
      <c r="G61" s="23"/>
      <c r="H61" s="23"/>
      <c r="I61" s="23"/>
      <c r="J61" s="23"/>
      <c r="K61" s="23"/>
      <c r="L61" s="30">
        <v>100</v>
      </c>
      <c r="M61" s="30">
        <v>100</v>
      </c>
      <c r="N61" s="33">
        <v>0</v>
      </c>
      <c r="O61" s="23">
        <v>0</v>
      </c>
      <c r="P61" s="29">
        <f t="shared" si="15"/>
        <v>1</v>
      </c>
      <c r="Q61" s="29"/>
    </row>
    <row r="62" spans="1:17" ht="48" customHeight="1">
      <c r="A62" s="23"/>
      <c r="B62" s="27" t="s">
        <v>79</v>
      </c>
      <c r="C62" s="31">
        <f t="shared" si="14"/>
        <v>583.2</v>
      </c>
      <c r="D62" s="32">
        <v>583.2</v>
      </c>
      <c r="E62" s="23">
        <v>0</v>
      </c>
      <c r="F62" s="23">
        <v>0</v>
      </c>
      <c r="G62" s="23"/>
      <c r="H62" s="23"/>
      <c r="I62" s="23"/>
      <c r="J62" s="23"/>
      <c r="K62" s="23"/>
      <c r="L62" s="30">
        <v>527.4</v>
      </c>
      <c r="M62" s="30">
        <v>527.4</v>
      </c>
      <c r="N62" s="33">
        <v>0</v>
      </c>
      <c r="O62" s="23">
        <v>0</v>
      </c>
      <c r="P62" s="29">
        <f t="shared" si="15"/>
        <v>0.9043209876543209</v>
      </c>
      <c r="Q62" s="29"/>
    </row>
    <row r="63" spans="1:17" ht="48" customHeight="1">
      <c r="A63" s="23"/>
      <c r="B63" s="27" t="s">
        <v>80</v>
      </c>
      <c r="C63" s="31">
        <f t="shared" si="14"/>
        <v>435.9</v>
      </c>
      <c r="D63" s="32">
        <v>435.9</v>
      </c>
      <c r="E63" s="23">
        <v>0</v>
      </c>
      <c r="F63" s="23">
        <v>0</v>
      </c>
      <c r="G63" s="23"/>
      <c r="H63" s="23"/>
      <c r="I63" s="23"/>
      <c r="J63" s="23"/>
      <c r="K63" s="23"/>
      <c r="L63" s="30">
        <v>435.6</v>
      </c>
      <c r="M63" s="30">
        <v>435.6</v>
      </c>
      <c r="N63" s="33">
        <v>0</v>
      </c>
      <c r="O63" s="23">
        <v>0</v>
      </c>
      <c r="P63" s="29">
        <v>1</v>
      </c>
      <c r="Q63" s="29"/>
    </row>
    <row r="64" spans="1:17" ht="48" customHeight="1">
      <c r="A64" s="23"/>
      <c r="B64" s="27" t="s">
        <v>19</v>
      </c>
      <c r="C64" s="31">
        <f t="shared" si="14"/>
        <v>23078.5</v>
      </c>
      <c r="D64" s="32">
        <f>D65+D66</f>
        <v>23078.5</v>
      </c>
      <c r="E64" s="23">
        <v>0</v>
      </c>
      <c r="F64" s="23">
        <v>0</v>
      </c>
      <c r="G64" s="23"/>
      <c r="H64" s="23"/>
      <c r="I64" s="23"/>
      <c r="J64" s="23"/>
      <c r="K64" s="23"/>
      <c r="L64" s="30">
        <v>23078.5</v>
      </c>
      <c r="M64" s="30">
        <v>23078.5</v>
      </c>
      <c r="N64" s="33">
        <v>0</v>
      </c>
      <c r="O64" s="23">
        <v>0</v>
      </c>
      <c r="P64" s="29">
        <v>1</v>
      </c>
      <c r="Q64" s="29"/>
    </row>
    <row r="65" spans="1:17" ht="48" customHeight="1">
      <c r="A65" s="23"/>
      <c r="B65" s="27" t="s">
        <v>20</v>
      </c>
      <c r="C65" s="31">
        <f t="shared" si="14"/>
        <v>15091.3</v>
      </c>
      <c r="D65" s="31">
        <v>15091.3</v>
      </c>
      <c r="E65" s="23">
        <v>0</v>
      </c>
      <c r="F65" s="23">
        <v>0</v>
      </c>
      <c r="G65" s="23"/>
      <c r="H65" s="23"/>
      <c r="I65" s="23"/>
      <c r="J65" s="23"/>
      <c r="K65" s="23"/>
      <c r="L65" s="30">
        <v>15091.3</v>
      </c>
      <c r="M65" s="30">
        <v>15091.3</v>
      </c>
      <c r="N65" s="33">
        <v>0</v>
      </c>
      <c r="O65" s="23">
        <v>0</v>
      </c>
      <c r="P65" s="29">
        <v>1</v>
      </c>
      <c r="Q65" s="29"/>
    </row>
    <row r="66" spans="1:17" ht="48" customHeight="1">
      <c r="A66" s="23"/>
      <c r="B66" s="27" t="s">
        <v>21</v>
      </c>
      <c r="C66" s="31">
        <f t="shared" si="14"/>
        <v>7987.2</v>
      </c>
      <c r="D66" s="31">
        <v>7987.2</v>
      </c>
      <c r="E66" s="23">
        <v>0</v>
      </c>
      <c r="F66" s="23">
        <v>0</v>
      </c>
      <c r="G66" s="23"/>
      <c r="H66" s="23"/>
      <c r="I66" s="23"/>
      <c r="J66" s="23"/>
      <c r="K66" s="23"/>
      <c r="L66" s="30">
        <v>7987.2</v>
      </c>
      <c r="M66" s="30">
        <v>7987.2</v>
      </c>
      <c r="N66" s="33">
        <v>0</v>
      </c>
      <c r="O66" s="23">
        <v>0</v>
      </c>
      <c r="P66" s="29">
        <v>1</v>
      </c>
      <c r="Q66" s="29"/>
    </row>
    <row r="67" spans="1:17" ht="48" customHeight="1">
      <c r="A67" s="23"/>
      <c r="B67" s="27" t="s">
        <v>8</v>
      </c>
      <c r="C67" s="31">
        <f t="shared" si="14"/>
        <v>1994.8</v>
      </c>
      <c r="D67" s="31">
        <f>D68+D69</f>
        <v>365.3</v>
      </c>
      <c r="E67" s="31">
        <f>E68+E69</f>
        <v>1629.5</v>
      </c>
      <c r="F67" s="23">
        <v>0</v>
      </c>
      <c r="G67" s="23"/>
      <c r="H67" s="23"/>
      <c r="I67" s="23"/>
      <c r="J67" s="23"/>
      <c r="K67" s="23"/>
      <c r="L67" s="30">
        <v>1994.8</v>
      </c>
      <c r="M67" s="30">
        <v>365.3</v>
      </c>
      <c r="N67" s="36">
        <f>'[1]отчет'!Q72</f>
        <v>1629.5</v>
      </c>
      <c r="O67" s="23">
        <v>0</v>
      </c>
      <c r="P67" s="29">
        <v>1</v>
      </c>
      <c r="Q67" s="29"/>
    </row>
    <row r="68" spans="1:17" ht="48" customHeight="1">
      <c r="A68" s="23"/>
      <c r="B68" s="27" t="s">
        <v>22</v>
      </c>
      <c r="C68" s="31">
        <f t="shared" si="14"/>
        <v>1290.1</v>
      </c>
      <c r="D68" s="31">
        <v>237.5</v>
      </c>
      <c r="E68" s="32">
        <v>1052.6</v>
      </c>
      <c r="F68" s="23">
        <v>0</v>
      </c>
      <c r="G68" s="23"/>
      <c r="H68" s="23"/>
      <c r="I68" s="23"/>
      <c r="J68" s="23"/>
      <c r="K68" s="23"/>
      <c r="L68" s="30">
        <v>1290.1</v>
      </c>
      <c r="M68" s="30">
        <v>237.5</v>
      </c>
      <c r="N68" s="36">
        <f>'[1]отчет'!Q73</f>
        <v>1052.6</v>
      </c>
      <c r="O68" s="23">
        <v>0</v>
      </c>
      <c r="P68" s="29">
        <v>1</v>
      </c>
      <c r="Q68" s="29"/>
    </row>
    <row r="69" spans="1:17" ht="48" customHeight="1">
      <c r="A69" s="23"/>
      <c r="B69" s="27" t="s">
        <v>81</v>
      </c>
      <c r="C69" s="31">
        <f t="shared" si="14"/>
        <v>704.6999999999999</v>
      </c>
      <c r="D69" s="31">
        <v>127.8</v>
      </c>
      <c r="E69" s="32">
        <v>576.9</v>
      </c>
      <c r="F69" s="23">
        <v>0</v>
      </c>
      <c r="G69" s="23"/>
      <c r="H69" s="23"/>
      <c r="I69" s="23"/>
      <c r="J69" s="23"/>
      <c r="K69" s="23"/>
      <c r="L69" s="30">
        <v>704.6999999999999</v>
      </c>
      <c r="M69" s="30">
        <v>127.8</v>
      </c>
      <c r="N69" s="36">
        <f>'[1]отчет'!Q74</f>
        <v>576.9</v>
      </c>
      <c r="O69" s="23">
        <v>0</v>
      </c>
      <c r="P69" s="29">
        <v>1</v>
      </c>
      <c r="Q69" s="29"/>
    </row>
    <row r="70" spans="1:17" s="96" customFormat="1" ht="48" customHeight="1">
      <c r="A70" s="91"/>
      <c r="B70" s="92" t="s">
        <v>85</v>
      </c>
      <c r="C70" s="93">
        <f>D70+E70+F70</f>
        <v>91826.6</v>
      </c>
      <c r="D70" s="93">
        <f>D71+D73+D75+D77+D79+D81</f>
        <v>80285</v>
      </c>
      <c r="E70" s="93">
        <f aca="true" t="shared" si="16" ref="E70:K70">E71+E73+E77+E79+E81</f>
        <v>11541.6</v>
      </c>
      <c r="F70" s="93">
        <f t="shared" si="16"/>
        <v>0</v>
      </c>
      <c r="G70" s="93">
        <f t="shared" si="16"/>
        <v>0</v>
      </c>
      <c r="H70" s="93">
        <f t="shared" si="16"/>
        <v>0</v>
      </c>
      <c r="I70" s="93">
        <f t="shared" si="16"/>
        <v>0</v>
      </c>
      <c r="J70" s="93">
        <f t="shared" si="16"/>
        <v>0</v>
      </c>
      <c r="K70" s="93">
        <f t="shared" si="16"/>
        <v>0</v>
      </c>
      <c r="L70" s="93">
        <f>M70+N70+O70</f>
        <v>91759.20000000001</v>
      </c>
      <c r="M70" s="100">
        <f>M71+M73+M75+M77+M79+M81</f>
        <v>80282.1</v>
      </c>
      <c r="N70" s="100">
        <f>N71+N73+N75+N77+N79+N81</f>
        <v>11477.1</v>
      </c>
      <c r="O70" s="100">
        <f>O71+O73+O75+O77+O79+O81</f>
        <v>0</v>
      </c>
      <c r="P70" s="101">
        <f>L70/C70</f>
        <v>0.9992660078887817</v>
      </c>
      <c r="Q70" s="100"/>
    </row>
    <row r="71" spans="1:17" ht="48" customHeight="1">
      <c r="A71" s="23"/>
      <c r="B71" s="27" t="s">
        <v>23</v>
      </c>
      <c r="C71" s="35">
        <f>F71+E71+D71</f>
        <v>6308.9</v>
      </c>
      <c r="D71" s="30">
        <f>D72</f>
        <v>6308.9</v>
      </c>
      <c r="E71" s="24">
        <v>0</v>
      </c>
      <c r="F71" s="24">
        <v>0</v>
      </c>
      <c r="G71" s="24"/>
      <c r="H71" s="24"/>
      <c r="I71" s="24"/>
      <c r="J71" s="24"/>
      <c r="K71" s="24"/>
      <c r="L71" s="24">
        <f>M71+N71+O71</f>
        <v>6305.9</v>
      </c>
      <c r="M71" s="36">
        <v>6305.9</v>
      </c>
      <c r="N71" s="33">
        <v>0</v>
      </c>
      <c r="O71" s="33">
        <v>0</v>
      </c>
      <c r="P71" s="34">
        <f aca="true" t="shared" si="17" ref="P71:P127">L71/C71</f>
        <v>0.9995244812883387</v>
      </c>
      <c r="Q71" s="33"/>
    </row>
    <row r="72" spans="1:17" ht="48" customHeight="1">
      <c r="A72" s="23"/>
      <c r="B72" s="27" t="s">
        <v>24</v>
      </c>
      <c r="C72" s="35">
        <f aca="true" t="shared" si="18" ref="C72:C82">F72+E72+D72</f>
        <v>6308.9</v>
      </c>
      <c r="D72" s="30">
        <v>6308.9</v>
      </c>
      <c r="E72" s="24">
        <v>0</v>
      </c>
      <c r="F72" s="24">
        <v>0</v>
      </c>
      <c r="G72" s="24"/>
      <c r="H72" s="24"/>
      <c r="I72" s="24"/>
      <c r="J72" s="24"/>
      <c r="K72" s="24"/>
      <c r="L72" s="24">
        <f aca="true" t="shared" si="19" ref="L72:L82">M72+N72+O72</f>
        <v>6305.9</v>
      </c>
      <c r="M72" s="36">
        <v>6305.9</v>
      </c>
      <c r="N72" s="33">
        <v>0</v>
      </c>
      <c r="O72" s="33">
        <v>0</v>
      </c>
      <c r="P72" s="34">
        <f t="shared" si="17"/>
        <v>0.9995244812883387</v>
      </c>
      <c r="Q72" s="33"/>
    </row>
    <row r="73" spans="1:17" ht="48" customHeight="1">
      <c r="A73" s="23"/>
      <c r="B73" s="27" t="s">
        <v>25</v>
      </c>
      <c r="C73" s="35">
        <f t="shared" si="18"/>
        <v>9158.2</v>
      </c>
      <c r="D73" s="30">
        <f>D74</f>
        <v>3196.2</v>
      </c>
      <c r="E73" s="24">
        <f>3219.5+2742.5</f>
        <v>5962</v>
      </c>
      <c r="F73" s="24">
        <v>0</v>
      </c>
      <c r="G73" s="24"/>
      <c r="H73" s="24"/>
      <c r="I73" s="24"/>
      <c r="J73" s="24"/>
      <c r="K73" s="24"/>
      <c r="L73" s="24">
        <f t="shared" si="19"/>
        <v>9158.2</v>
      </c>
      <c r="M73" s="36">
        <v>3196.2</v>
      </c>
      <c r="N73" s="33">
        <f>3219.5+2742.5</f>
        <v>5962</v>
      </c>
      <c r="O73" s="33">
        <v>0</v>
      </c>
      <c r="P73" s="34">
        <f t="shared" si="17"/>
        <v>1</v>
      </c>
      <c r="Q73" s="33"/>
    </row>
    <row r="74" spans="1:17" ht="48" customHeight="1">
      <c r="A74" s="23"/>
      <c r="B74" s="27" t="s">
        <v>26</v>
      </c>
      <c r="C74" s="35">
        <f t="shared" si="18"/>
        <v>9158.2</v>
      </c>
      <c r="D74" s="30">
        <v>3196.2</v>
      </c>
      <c r="E74" s="24">
        <f>3219.5+2742.5</f>
        <v>5962</v>
      </c>
      <c r="F74" s="24">
        <v>0</v>
      </c>
      <c r="G74" s="24"/>
      <c r="H74" s="24"/>
      <c r="I74" s="24"/>
      <c r="J74" s="24"/>
      <c r="K74" s="24"/>
      <c r="L74" s="24">
        <f t="shared" si="19"/>
        <v>9158.2</v>
      </c>
      <c r="M74" s="36">
        <v>3196.2</v>
      </c>
      <c r="N74" s="33">
        <f>3219.5+2742.5</f>
        <v>5962</v>
      </c>
      <c r="O74" s="33">
        <v>0</v>
      </c>
      <c r="P74" s="34">
        <f t="shared" si="17"/>
        <v>1</v>
      </c>
      <c r="Q74" s="33"/>
    </row>
    <row r="75" spans="1:17" ht="48" customHeight="1">
      <c r="A75" s="23"/>
      <c r="B75" s="27" t="s">
        <v>27</v>
      </c>
      <c r="C75" s="35">
        <f t="shared" si="18"/>
        <v>777</v>
      </c>
      <c r="D75" s="30">
        <f>D76</f>
        <v>777</v>
      </c>
      <c r="E75" s="24">
        <v>0</v>
      </c>
      <c r="F75" s="24">
        <v>0</v>
      </c>
      <c r="G75" s="24"/>
      <c r="H75" s="24"/>
      <c r="I75" s="24"/>
      <c r="J75" s="24"/>
      <c r="K75" s="24"/>
      <c r="L75" s="24">
        <f t="shared" si="19"/>
        <v>777</v>
      </c>
      <c r="M75" s="36">
        <v>777</v>
      </c>
      <c r="N75" s="33">
        <v>0</v>
      </c>
      <c r="O75" s="33">
        <v>0</v>
      </c>
      <c r="P75" s="34">
        <f t="shared" si="17"/>
        <v>1</v>
      </c>
      <c r="Q75" s="33"/>
    </row>
    <row r="76" spans="1:17" ht="48" customHeight="1">
      <c r="A76" s="23"/>
      <c r="B76" s="27" t="s">
        <v>82</v>
      </c>
      <c r="C76" s="35">
        <f t="shared" si="18"/>
        <v>777</v>
      </c>
      <c r="D76" s="30">
        <v>777</v>
      </c>
      <c r="E76" s="24">
        <v>0</v>
      </c>
      <c r="F76" s="24">
        <v>0</v>
      </c>
      <c r="G76" s="24"/>
      <c r="H76" s="24"/>
      <c r="I76" s="24"/>
      <c r="J76" s="24"/>
      <c r="K76" s="24"/>
      <c r="L76" s="24">
        <f t="shared" si="19"/>
        <v>777</v>
      </c>
      <c r="M76" s="36">
        <v>777</v>
      </c>
      <c r="N76" s="33">
        <v>0</v>
      </c>
      <c r="O76" s="33">
        <v>0</v>
      </c>
      <c r="P76" s="34">
        <f t="shared" si="17"/>
        <v>1</v>
      </c>
      <c r="Q76" s="33"/>
    </row>
    <row r="77" spans="1:17" ht="48" customHeight="1">
      <c r="A77" s="23"/>
      <c r="B77" s="27" t="s">
        <v>28</v>
      </c>
      <c r="C77" s="35">
        <f t="shared" si="18"/>
        <v>68791.9</v>
      </c>
      <c r="D77" s="30">
        <f>D78</f>
        <v>68791.9</v>
      </c>
      <c r="E77" s="24">
        <v>0</v>
      </c>
      <c r="F77" s="24">
        <v>0</v>
      </c>
      <c r="G77" s="24"/>
      <c r="H77" s="24"/>
      <c r="I77" s="24"/>
      <c r="J77" s="24"/>
      <c r="K77" s="24"/>
      <c r="L77" s="24">
        <f t="shared" si="19"/>
        <v>68792</v>
      </c>
      <c r="M77" s="36">
        <v>68792</v>
      </c>
      <c r="N77" s="33">
        <v>0</v>
      </c>
      <c r="O77" s="33">
        <v>0</v>
      </c>
      <c r="P77" s="34">
        <f t="shared" si="17"/>
        <v>1.0000014536595152</v>
      </c>
      <c r="Q77" s="33"/>
    </row>
    <row r="78" spans="1:17" ht="48" customHeight="1">
      <c r="A78" s="23"/>
      <c r="B78" s="27" t="s">
        <v>29</v>
      </c>
      <c r="C78" s="35">
        <f t="shared" si="18"/>
        <v>68791.9</v>
      </c>
      <c r="D78" s="37">
        <v>68791.9</v>
      </c>
      <c r="E78" s="24">
        <v>0</v>
      </c>
      <c r="F78" s="24">
        <v>0</v>
      </c>
      <c r="G78" s="24"/>
      <c r="H78" s="24"/>
      <c r="I78" s="24"/>
      <c r="J78" s="24"/>
      <c r="K78" s="24"/>
      <c r="L78" s="24">
        <f t="shared" si="19"/>
        <v>68792</v>
      </c>
      <c r="M78" s="36">
        <v>68792</v>
      </c>
      <c r="N78" s="33">
        <v>0</v>
      </c>
      <c r="O78" s="33">
        <v>0</v>
      </c>
      <c r="P78" s="34">
        <f t="shared" si="17"/>
        <v>1.0000014536595152</v>
      </c>
      <c r="Q78" s="33"/>
    </row>
    <row r="79" spans="1:17" ht="48" customHeight="1">
      <c r="A79" s="23"/>
      <c r="B79" s="27" t="s">
        <v>7</v>
      </c>
      <c r="C79" s="35">
        <f t="shared" si="18"/>
        <v>6440.6</v>
      </c>
      <c r="D79" s="30">
        <f>D80</f>
        <v>1211</v>
      </c>
      <c r="E79" s="30">
        <f>E80</f>
        <v>5229.6</v>
      </c>
      <c r="F79" s="24">
        <v>0</v>
      </c>
      <c r="G79" s="24"/>
      <c r="H79" s="24"/>
      <c r="I79" s="24"/>
      <c r="J79" s="24"/>
      <c r="K79" s="24"/>
      <c r="L79" s="24">
        <f t="shared" si="19"/>
        <v>6376.1</v>
      </c>
      <c r="M79" s="36">
        <v>1211</v>
      </c>
      <c r="N79" s="36">
        <v>5165.1</v>
      </c>
      <c r="O79" s="33">
        <v>0</v>
      </c>
      <c r="P79" s="34">
        <f t="shared" si="17"/>
        <v>0.9899854050864826</v>
      </c>
      <c r="Q79" s="33"/>
    </row>
    <row r="80" spans="1:17" ht="48" customHeight="1">
      <c r="A80" s="23"/>
      <c r="B80" s="27" t="s">
        <v>30</v>
      </c>
      <c r="C80" s="35">
        <f t="shared" si="18"/>
        <v>6440.6</v>
      </c>
      <c r="D80" s="30">
        <v>1211</v>
      </c>
      <c r="E80" s="30">
        <v>5229.6</v>
      </c>
      <c r="F80" s="24">
        <v>0</v>
      </c>
      <c r="G80" s="24"/>
      <c r="H80" s="24"/>
      <c r="I80" s="24"/>
      <c r="J80" s="24"/>
      <c r="K80" s="24"/>
      <c r="L80" s="24">
        <f t="shared" si="19"/>
        <v>6376.1</v>
      </c>
      <c r="M80" s="36">
        <v>1211</v>
      </c>
      <c r="N80" s="36">
        <v>5165.1</v>
      </c>
      <c r="O80" s="33">
        <v>0</v>
      </c>
      <c r="P80" s="34">
        <f t="shared" si="17"/>
        <v>0.9899854050864826</v>
      </c>
      <c r="Q80" s="33"/>
    </row>
    <row r="81" spans="1:17" ht="48" customHeight="1">
      <c r="A81" s="23"/>
      <c r="B81" s="27" t="s">
        <v>13</v>
      </c>
      <c r="C81" s="35">
        <f t="shared" si="18"/>
        <v>350</v>
      </c>
      <c r="D81" s="38">
        <f>D82</f>
        <v>0</v>
      </c>
      <c r="E81" s="30">
        <f>E82</f>
        <v>350</v>
      </c>
      <c r="F81" s="24">
        <v>0</v>
      </c>
      <c r="G81" s="24"/>
      <c r="H81" s="24"/>
      <c r="I81" s="24"/>
      <c r="J81" s="24"/>
      <c r="K81" s="24"/>
      <c r="L81" s="24">
        <f t="shared" si="19"/>
        <v>350</v>
      </c>
      <c r="M81" s="36">
        <v>0</v>
      </c>
      <c r="N81" s="36">
        <v>350</v>
      </c>
      <c r="O81" s="33">
        <v>0</v>
      </c>
      <c r="P81" s="34">
        <f t="shared" si="17"/>
        <v>1</v>
      </c>
      <c r="Q81" s="33"/>
    </row>
    <row r="82" spans="1:17" ht="48" customHeight="1">
      <c r="A82" s="23"/>
      <c r="B82" s="27" t="s">
        <v>83</v>
      </c>
      <c r="C82" s="35">
        <f t="shared" si="18"/>
        <v>350</v>
      </c>
      <c r="D82" s="38">
        <v>0</v>
      </c>
      <c r="E82" s="30">
        <v>350</v>
      </c>
      <c r="F82" s="24">
        <v>0</v>
      </c>
      <c r="G82" s="24"/>
      <c r="H82" s="24"/>
      <c r="I82" s="24"/>
      <c r="J82" s="24"/>
      <c r="K82" s="24"/>
      <c r="L82" s="24">
        <f t="shared" si="19"/>
        <v>350</v>
      </c>
      <c r="M82" s="36">
        <v>0</v>
      </c>
      <c r="N82" s="36">
        <v>350</v>
      </c>
      <c r="O82" s="33">
        <v>0</v>
      </c>
      <c r="P82" s="34">
        <f t="shared" si="17"/>
        <v>1</v>
      </c>
      <c r="Q82" s="33"/>
    </row>
    <row r="83" spans="1:19" ht="48" customHeight="1">
      <c r="A83" s="62">
        <v>2</v>
      </c>
      <c r="B83" s="67" t="s">
        <v>130</v>
      </c>
      <c r="C83" s="68">
        <f>C84+C96+C111+C116+C120</f>
        <v>198782.8534</v>
      </c>
      <c r="D83" s="68">
        <f aca="true" t="shared" si="20" ref="D83:O83">D84+D96+D111+D116+D120</f>
        <v>171282.0034</v>
      </c>
      <c r="E83" s="68">
        <f t="shared" si="20"/>
        <v>1030.85</v>
      </c>
      <c r="F83" s="68">
        <f t="shared" si="20"/>
        <v>26470</v>
      </c>
      <c r="G83" s="68">
        <f t="shared" si="20"/>
        <v>0</v>
      </c>
      <c r="H83" s="68">
        <f t="shared" si="20"/>
        <v>0</v>
      </c>
      <c r="I83" s="68">
        <f t="shared" si="20"/>
        <v>0</v>
      </c>
      <c r="J83" s="68">
        <f t="shared" si="20"/>
        <v>0</v>
      </c>
      <c r="K83" s="68">
        <f t="shared" si="20"/>
        <v>0</v>
      </c>
      <c r="L83" s="68">
        <f t="shared" si="20"/>
        <v>197806.45</v>
      </c>
      <c r="M83" s="68">
        <f t="shared" si="20"/>
        <v>170318.34999999998</v>
      </c>
      <c r="N83" s="68">
        <f t="shared" si="20"/>
        <v>1028.9</v>
      </c>
      <c r="O83" s="68">
        <f t="shared" si="20"/>
        <v>26459.2</v>
      </c>
      <c r="P83" s="69">
        <f t="shared" si="17"/>
        <v>0.9950880904298359</v>
      </c>
      <c r="Q83" s="70"/>
      <c r="S83" s="10">
        <v>170181.3</v>
      </c>
    </row>
    <row r="84" spans="1:19" s="96" customFormat="1" ht="48" customHeight="1">
      <c r="A84" s="91"/>
      <c r="B84" s="102" t="s">
        <v>86</v>
      </c>
      <c r="C84" s="103">
        <f>C85+C91</f>
        <v>161001.5</v>
      </c>
      <c r="D84" s="103">
        <f>D85+D91</f>
        <v>134531.5</v>
      </c>
      <c r="E84" s="103">
        <f>E85+E91</f>
        <v>0</v>
      </c>
      <c r="F84" s="103">
        <f>F85+F91</f>
        <v>26470</v>
      </c>
      <c r="G84" s="93"/>
      <c r="H84" s="93"/>
      <c r="I84" s="93"/>
      <c r="J84" s="93"/>
      <c r="K84" s="93"/>
      <c r="L84" s="93">
        <f>M84+N84+O84</f>
        <v>160853.7</v>
      </c>
      <c r="M84" s="93">
        <v>134394.5</v>
      </c>
      <c r="N84" s="100">
        <v>0</v>
      </c>
      <c r="O84" s="93">
        <v>26459.2</v>
      </c>
      <c r="P84" s="101">
        <f t="shared" si="17"/>
        <v>0.9990819961304709</v>
      </c>
      <c r="Q84" s="95"/>
      <c r="S84" s="96">
        <f>S83-M83</f>
        <v>-137.04999999998836</v>
      </c>
    </row>
    <row r="85" spans="1:17" ht="65.25" customHeight="1">
      <c r="A85" s="23"/>
      <c r="B85" s="39" t="s">
        <v>87</v>
      </c>
      <c r="C85" s="40">
        <f>D85</f>
        <v>7617</v>
      </c>
      <c r="D85" s="40">
        <f>D86+D87+D88+D89+D90</f>
        <v>7617</v>
      </c>
      <c r="E85" s="40">
        <f>E86+E87</f>
        <v>0</v>
      </c>
      <c r="F85" s="40">
        <f>F86+F87</f>
        <v>0</v>
      </c>
      <c r="G85" s="24"/>
      <c r="H85" s="24"/>
      <c r="I85" s="24"/>
      <c r="J85" s="24"/>
      <c r="K85" s="24"/>
      <c r="L85" s="24">
        <f>M85+N85+O85</f>
        <v>7480</v>
      </c>
      <c r="M85" s="24">
        <v>7480</v>
      </c>
      <c r="N85" s="33">
        <v>0</v>
      </c>
      <c r="O85" s="24">
        <v>0</v>
      </c>
      <c r="P85" s="34">
        <f t="shared" si="17"/>
        <v>0.9820139162399895</v>
      </c>
      <c r="Q85" s="29"/>
    </row>
    <row r="86" spans="1:17" ht="48" customHeight="1">
      <c r="A86" s="23"/>
      <c r="B86" s="39" t="s">
        <v>88</v>
      </c>
      <c r="C86" s="40">
        <f>D86+F86</f>
        <v>387</v>
      </c>
      <c r="D86" s="40">
        <v>387</v>
      </c>
      <c r="E86" s="40">
        <v>0</v>
      </c>
      <c r="F86" s="40">
        <v>0</v>
      </c>
      <c r="G86" s="24"/>
      <c r="H86" s="24"/>
      <c r="I86" s="24"/>
      <c r="J86" s="24"/>
      <c r="K86" s="24"/>
      <c r="L86" s="24">
        <f>M86+N86+O86</f>
        <v>250</v>
      </c>
      <c r="M86" s="24">
        <v>250</v>
      </c>
      <c r="N86" s="33">
        <v>0</v>
      </c>
      <c r="O86" s="24">
        <v>0</v>
      </c>
      <c r="P86" s="34">
        <f t="shared" si="17"/>
        <v>0.6459948320413437</v>
      </c>
      <c r="Q86" s="29"/>
    </row>
    <row r="87" spans="1:17" ht="48" customHeight="1">
      <c r="A87" s="23"/>
      <c r="B87" s="39" t="s">
        <v>89</v>
      </c>
      <c r="C87" s="40">
        <f>D87+F87</f>
        <v>3640</v>
      </c>
      <c r="D87" s="40">
        <v>3640</v>
      </c>
      <c r="E87" s="40">
        <v>0</v>
      </c>
      <c r="F87" s="40">
        <v>0</v>
      </c>
      <c r="G87" s="24"/>
      <c r="H87" s="24"/>
      <c r="I87" s="24"/>
      <c r="J87" s="24"/>
      <c r="K87" s="24"/>
      <c r="L87" s="24">
        <v>3640</v>
      </c>
      <c r="M87" s="24">
        <v>3640</v>
      </c>
      <c r="N87" s="33">
        <v>0</v>
      </c>
      <c r="O87" s="24">
        <v>0</v>
      </c>
      <c r="P87" s="34">
        <f t="shared" si="17"/>
        <v>1</v>
      </c>
      <c r="Q87" s="29"/>
    </row>
    <row r="88" spans="1:17" ht="48" customHeight="1">
      <c r="A88" s="23"/>
      <c r="B88" s="39" t="s">
        <v>90</v>
      </c>
      <c r="C88" s="40">
        <f>D88+F88</f>
        <v>860</v>
      </c>
      <c r="D88" s="40">
        <v>860</v>
      </c>
      <c r="E88" s="40">
        <v>0</v>
      </c>
      <c r="F88" s="40">
        <v>0</v>
      </c>
      <c r="G88" s="24"/>
      <c r="H88" s="24"/>
      <c r="I88" s="24"/>
      <c r="J88" s="24"/>
      <c r="K88" s="24"/>
      <c r="L88" s="24">
        <v>860</v>
      </c>
      <c r="M88" s="24">
        <v>860</v>
      </c>
      <c r="N88" s="33">
        <v>0</v>
      </c>
      <c r="O88" s="24">
        <v>0</v>
      </c>
      <c r="P88" s="34">
        <f t="shared" si="17"/>
        <v>1</v>
      </c>
      <c r="Q88" s="29"/>
    </row>
    <row r="89" spans="1:17" ht="48" customHeight="1">
      <c r="A89" s="23"/>
      <c r="B89" s="39" t="s">
        <v>91</v>
      </c>
      <c r="C89" s="40">
        <f>D89+F89</f>
        <v>1830</v>
      </c>
      <c r="D89" s="40">
        <v>1830</v>
      </c>
      <c r="E89" s="40">
        <v>0</v>
      </c>
      <c r="F89" s="40">
        <v>0</v>
      </c>
      <c r="G89" s="24"/>
      <c r="H89" s="24"/>
      <c r="I89" s="24"/>
      <c r="J89" s="24"/>
      <c r="K89" s="24"/>
      <c r="L89" s="24">
        <v>1830</v>
      </c>
      <c r="M89" s="24">
        <v>1830</v>
      </c>
      <c r="N89" s="33">
        <v>0</v>
      </c>
      <c r="O89" s="24">
        <v>0</v>
      </c>
      <c r="P89" s="34">
        <f t="shared" si="17"/>
        <v>1</v>
      </c>
      <c r="Q89" s="29"/>
    </row>
    <row r="90" spans="1:17" ht="48" customHeight="1">
      <c r="A90" s="23"/>
      <c r="B90" s="39" t="s">
        <v>92</v>
      </c>
      <c r="C90" s="40">
        <f>D90+F90</f>
        <v>900</v>
      </c>
      <c r="D90" s="40">
        <v>900</v>
      </c>
      <c r="E90" s="40">
        <v>0</v>
      </c>
      <c r="F90" s="40">
        <v>0</v>
      </c>
      <c r="G90" s="24"/>
      <c r="H90" s="24"/>
      <c r="I90" s="24"/>
      <c r="J90" s="24"/>
      <c r="K90" s="24"/>
      <c r="L90" s="24">
        <v>900</v>
      </c>
      <c r="M90" s="24">
        <v>900</v>
      </c>
      <c r="N90" s="33">
        <v>0</v>
      </c>
      <c r="O90" s="24">
        <v>0</v>
      </c>
      <c r="P90" s="34">
        <f t="shared" si="17"/>
        <v>1</v>
      </c>
      <c r="Q90" s="29"/>
    </row>
    <row r="91" spans="1:17" ht="63.75" customHeight="1">
      <c r="A91" s="23"/>
      <c r="B91" s="39" t="s">
        <v>93</v>
      </c>
      <c r="C91" s="40">
        <f>C92+C93+C94+C95</f>
        <v>153384.5</v>
      </c>
      <c r="D91" s="40">
        <f>D92+D93+D94+D95</f>
        <v>126914.5</v>
      </c>
      <c r="E91" s="40">
        <f>E92+E93+E94+E95</f>
        <v>0</v>
      </c>
      <c r="F91" s="40">
        <f>F92+F93+F94+F95</f>
        <v>26470</v>
      </c>
      <c r="G91" s="24"/>
      <c r="H91" s="24"/>
      <c r="I91" s="24"/>
      <c r="J91" s="24"/>
      <c r="K91" s="24"/>
      <c r="L91" s="24">
        <v>153373.7</v>
      </c>
      <c r="M91" s="24">
        <v>126914.5</v>
      </c>
      <c r="N91" s="33">
        <v>0</v>
      </c>
      <c r="O91" s="24">
        <v>26459.2</v>
      </c>
      <c r="P91" s="34">
        <f t="shared" si="17"/>
        <v>0.9999295887133316</v>
      </c>
      <c r="Q91" s="29"/>
    </row>
    <row r="92" spans="1:17" ht="48" customHeight="1">
      <c r="A92" s="23"/>
      <c r="B92" s="39" t="s">
        <v>94</v>
      </c>
      <c r="C92" s="40">
        <f>D92+F92</f>
        <v>0</v>
      </c>
      <c r="D92" s="40">
        <v>0</v>
      </c>
      <c r="E92" s="40">
        <v>0</v>
      </c>
      <c r="F92" s="40">
        <v>0</v>
      </c>
      <c r="G92" s="24"/>
      <c r="H92" s="24"/>
      <c r="I92" s="24"/>
      <c r="J92" s="24"/>
      <c r="K92" s="24"/>
      <c r="L92" s="24">
        <v>0</v>
      </c>
      <c r="M92" s="24">
        <v>0</v>
      </c>
      <c r="N92" s="33">
        <v>0</v>
      </c>
      <c r="O92" s="24">
        <v>0</v>
      </c>
      <c r="P92" s="34">
        <v>0</v>
      </c>
      <c r="Q92" s="29"/>
    </row>
    <row r="93" spans="1:17" ht="59.25" customHeight="1">
      <c r="A93" s="23"/>
      <c r="B93" s="39" t="s">
        <v>95</v>
      </c>
      <c r="C93" s="40">
        <f>D93+F93</f>
        <v>94616</v>
      </c>
      <c r="D93" s="40">
        <v>72346</v>
      </c>
      <c r="E93" s="40">
        <v>0</v>
      </c>
      <c r="F93" s="40">
        <v>22270</v>
      </c>
      <c r="G93" s="24"/>
      <c r="H93" s="24"/>
      <c r="I93" s="24"/>
      <c r="J93" s="24"/>
      <c r="K93" s="24"/>
      <c r="L93" s="24">
        <v>94613.9</v>
      </c>
      <c r="M93" s="24">
        <v>72346</v>
      </c>
      <c r="N93" s="33">
        <v>0</v>
      </c>
      <c r="O93" s="24">
        <v>22267.9</v>
      </c>
      <c r="P93" s="34">
        <f t="shared" si="17"/>
        <v>0.9999778050224063</v>
      </c>
      <c r="Q93" s="29"/>
    </row>
    <row r="94" spans="1:17" ht="77.25" customHeight="1">
      <c r="A94" s="23"/>
      <c r="B94" s="39" t="s">
        <v>96</v>
      </c>
      <c r="C94" s="40">
        <f>D94+F94</f>
        <v>0</v>
      </c>
      <c r="D94" s="40">
        <v>0</v>
      </c>
      <c r="E94" s="40">
        <v>0</v>
      </c>
      <c r="F94" s="40">
        <v>0</v>
      </c>
      <c r="G94" s="24"/>
      <c r="H94" s="24"/>
      <c r="I94" s="24"/>
      <c r="J94" s="24"/>
      <c r="K94" s="24"/>
      <c r="L94" s="24">
        <v>0</v>
      </c>
      <c r="M94" s="24">
        <v>0</v>
      </c>
      <c r="N94" s="33">
        <v>0</v>
      </c>
      <c r="O94" s="24">
        <v>0</v>
      </c>
      <c r="P94" s="34">
        <v>0</v>
      </c>
      <c r="Q94" s="29"/>
    </row>
    <row r="95" spans="1:17" ht="48" customHeight="1">
      <c r="A95" s="23"/>
      <c r="B95" s="39" t="s">
        <v>97</v>
      </c>
      <c r="C95" s="40">
        <f>D95+F95</f>
        <v>58768.5</v>
      </c>
      <c r="D95" s="40">
        <v>54568.5</v>
      </c>
      <c r="E95" s="40">
        <v>0</v>
      </c>
      <c r="F95" s="40">
        <v>4200</v>
      </c>
      <c r="G95" s="24"/>
      <c r="H95" s="24"/>
      <c r="I95" s="24"/>
      <c r="J95" s="24"/>
      <c r="K95" s="24"/>
      <c r="L95" s="24">
        <v>58759.8</v>
      </c>
      <c r="M95" s="24">
        <v>54568.5</v>
      </c>
      <c r="N95" s="33">
        <v>0</v>
      </c>
      <c r="O95" s="24">
        <v>4191.3</v>
      </c>
      <c r="P95" s="34">
        <f t="shared" si="17"/>
        <v>0.9998519615099927</v>
      </c>
      <c r="Q95" s="29"/>
    </row>
    <row r="96" spans="1:17" s="96" customFormat="1" ht="48" customHeight="1">
      <c r="A96" s="91"/>
      <c r="B96" s="102" t="s">
        <v>98</v>
      </c>
      <c r="C96" s="103">
        <f>C97</f>
        <v>26723.500000000004</v>
      </c>
      <c r="D96" s="103">
        <f>D97</f>
        <v>26723.500000000004</v>
      </c>
      <c r="E96" s="103">
        <f>E97</f>
        <v>0</v>
      </c>
      <c r="F96" s="103">
        <f>F97</f>
        <v>0</v>
      </c>
      <c r="G96" s="93"/>
      <c r="H96" s="93"/>
      <c r="I96" s="93"/>
      <c r="J96" s="93"/>
      <c r="K96" s="93"/>
      <c r="L96" s="93">
        <f>M96+N96+O96</f>
        <v>26226.8</v>
      </c>
      <c r="M96" s="93">
        <v>26226.8</v>
      </c>
      <c r="N96" s="100">
        <v>0</v>
      </c>
      <c r="O96" s="93">
        <v>0</v>
      </c>
      <c r="P96" s="101">
        <f t="shared" si="17"/>
        <v>0.981413362770595</v>
      </c>
      <c r="Q96" s="95"/>
    </row>
    <row r="97" spans="1:17" ht="72.75" customHeight="1">
      <c r="A97" s="23"/>
      <c r="B97" s="39" t="s">
        <v>99</v>
      </c>
      <c r="C97" s="40">
        <f>SUM(C98:C110)</f>
        <v>26723.500000000004</v>
      </c>
      <c r="D97" s="40">
        <f>SUM(D98:D110)</f>
        <v>26723.500000000004</v>
      </c>
      <c r="E97" s="40">
        <f>SUM(E98:E110)</f>
        <v>0</v>
      </c>
      <c r="F97" s="40">
        <f>SUM(F98:F110)</f>
        <v>0</v>
      </c>
      <c r="G97" s="24"/>
      <c r="H97" s="24"/>
      <c r="I97" s="24"/>
      <c r="J97" s="24"/>
      <c r="K97" s="24"/>
      <c r="L97" s="24">
        <f>M97+N97+O97</f>
        <v>26226.8</v>
      </c>
      <c r="M97" s="24">
        <v>26226.8</v>
      </c>
      <c r="N97" s="33">
        <v>0</v>
      </c>
      <c r="O97" s="24">
        <v>0</v>
      </c>
      <c r="P97" s="34">
        <f t="shared" si="17"/>
        <v>0.981413362770595</v>
      </c>
      <c r="Q97" s="29"/>
    </row>
    <row r="98" spans="1:17" ht="48" customHeight="1">
      <c r="A98" s="23"/>
      <c r="B98" s="39" t="s">
        <v>100</v>
      </c>
      <c r="C98" s="40">
        <f>D98+F98</f>
        <v>9300</v>
      </c>
      <c r="D98" s="40">
        <v>9300</v>
      </c>
      <c r="E98" s="40">
        <v>0</v>
      </c>
      <c r="F98" s="40">
        <v>0</v>
      </c>
      <c r="G98" s="24"/>
      <c r="H98" s="24"/>
      <c r="I98" s="24"/>
      <c r="J98" s="24"/>
      <c r="K98" s="24"/>
      <c r="L98" s="24">
        <v>9300</v>
      </c>
      <c r="M98" s="24">
        <v>9300</v>
      </c>
      <c r="N98" s="33">
        <v>0</v>
      </c>
      <c r="O98" s="24">
        <v>0</v>
      </c>
      <c r="P98" s="34">
        <f t="shared" si="17"/>
        <v>1</v>
      </c>
      <c r="Q98" s="29"/>
    </row>
    <row r="99" spans="1:17" ht="48" customHeight="1">
      <c r="A99" s="23"/>
      <c r="B99" s="39" t="s">
        <v>101</v>
      </c>
      <c r="C99" s="40">
        <f>D99+F99</f>
        <v>4250</v>
      </c>
      <c r="D99" s="40">
        <v>4250</v>
      </c>
      <c r="E99" s="40">
        <v>0</v>
      </c>
      <c r="F99" s="40">
        <v>0</v>
      </c>
      <c r="G99" s="24"/>
      <c r="H99" s="24"/>
      <c r="I99" s="24"/>
      <c r="J99" s="24"/>
      <c r="K99" s="24"/>
      <c r="L99" s="24">
        <v>4250</v>
      </c>
      <c r="M99" s="24">
        <v>4250</v>
      </c>
      <c r="N99" s="33">
        <v>0</v>
      </c>
      <c r="O99" s="24">
        <v>0</v>
      </c>
      <c r="P99" s="34">
        <f t="shared" si="17"/>
        <v>1</v>
      </c>
      <c r="Q99" s="29"/>
    </row>
    <row r="100" spans="1:17" ht="48" customHeight="1">
      <c r="A100" s="23"/>
      <c r="B100" s="39" t="s">
        <v>102</v>
      </c>
      <c r="C100" s="40">
        <f aca="true" t="shared" si="21" ref="C100:C109">D100</f>
        <v>5939.9</v>
      </c>
      <c r="D100" s="40">
        <v>5939.9</v>
      </c>
      <c r="E100" s="40">
        <v>0</v>
      </c>
      <c r="F100" s="40">
        <v>0</v>
      </c>
      <c r="G100" s="24"/>
      <c r="H100" s="24"/>
      <c r="I100" s="24"/>
      <c r="J100" s="24"/>
      <c r="K100" s="24"/>
      <c r="L100" s="24">
        <v>5939.9</v>
      </c>
      <c r="M100" s="24">
        <v>5939.9</v>
      </c>
      <c r="N100" s="33">
        <v>0</v>
      </c>
      <c r="O100" s="24">
        <v>0</v>
      </c>
      <c r="P100" s="34">
        <f t="shared" si="17"/>
        <v>1</v>
      </c>
      <c r="Q100" s="29"/>
    </row>
    <row r="101" spans="1:17" ht="48" customHeight="1">
      <c r="A101" s="23"/>
      <c r="B101" s="39" t="s">
        <v>103</v>
      </c>
      <c r="C101" s="40">
        <f t="shared" si="21"/>
        <v>459.4</v>
      </c>
      <c r="D101" s="40">
        <v>459.4</v>
      </c>
      <c r="E101" s="40">
        <v>0</v>
      </c>
      <c r="F101" s="40">
        <v>0</v>
      </c>
      <c r="G101" s="24"/>
      <c r="H101" s="24"/>
      <c r="I101" s="24"/>
      <c r="J101" s="24"/>
      <c r="K101" s="24"/>
      <c r="L101" s="24">
        <v>459.4</v>
      </c>
      <c r="M101" s="24">
        <v>459.4</v>
      </c>
      <c r="N101" s="33">
        <v>0</v>
      </c>
      <c r="O101" s="24">
        <v>0</v>
      </c>
      <c r="P101" s="34">
        <f t="shared" si="17"/>
        <v>1</v>
      </c>
      <c r="Q101" s="29"/>
    </row>
    <row r="102" spans="1:17" ht="48" customHeight="1">
      <c r="A102" s="23"/>
      <c r="B102" s="39" t="s">
        <v>104</v>
      </c>
      <c r="C102" s="40">
        <f t="shared" si="21"/>
        <v>226</v>
      </c>
      <c r="D102" s="40">
        <v>226</v>
      </c>
      <c r="E102" s="40">
        <v>0</v>
      </c>
      <c r="F102" s="40">
        <v>0</v>
      </c>
      <c r="G102" s="24"/>
      <c r="H102" s="24"/>
      <c r="I102" s="24"/>
      <c r="J102" s="24"/>
      <c r="K102" s="24"/>
      <c r="L102" s="24">
        <v>221.5</v>
      </c>
      <c r="M102" s="24">
        <v>221.5</v>
      </c>
      <c r="N102" s="33">
        <v>0</v>
      </c>
      <c r="O102" s="24">
        <v>0</v>
      </c>
      <c r="P102" s="34">
        <f t="shared" si="17"/>
        <v>0.9800884955752213</v>
      </c>
      <c r="Q102" s="29"/>
    </row>
    <row r="103" spans="1:17" ht="48" customHeight="1">
      <c r="A103" s="23"/>
      <c r="B103" s="39" t="s">
        <v>105</v>
      </c>
      <c r="C103" s="40">
        <f t="shared" si="21"/>
        <v>103.6</v>
      </c>
      <c r="D103" s="40">
        <v>103.6</v>
      </c>
      <c r="E103" s="40">
        <v>0</v>
      </c>
      <c r="F103" s="40">
        <v>0</v>
      </c>
      <c r="G103" s="24"/>
      <c r="H103" s="24"/>
      <c r="I103" s="24"/>
      <c r="J103" s="24"/>
      <c r="K103" s="24"/>
      <c r="L103" s="24">
        <v>103.6</v>
      </c>
      <c r="M103" s="24">
        <v>103.6</v>
      </c>
      <c r="N103" s="33">
        <v>0</v>
      </c>
      <c r="O103" s="24">
        <v>0</v>
      </c>
      <c r="P103" s="34">
        <f t="shared" si="17"/>
        <v>1</v>
      </c>
      <c r="Q103" s="29"/>
    </row>
    <row r="104" spans="1:17" ht="48" customHeight="1">
      <c r="A104" s="23"/>
      <c r="B104" s="39" t="s">
        <v>106</v>
      </c>
      <c r="C104" s="40">
        <f t="shared" si="21"/>
        <v>661.2</v>
      </c>
      <c r="D104" s="40">
        <v>661.2</v>
      </c>
      <c r="E104" s="40">
        <v>0</v>
      </c>
      <c r="F104" s="40">
        <v>0</v>
      </c>
      <c r="G104" s="24"/>
      <c r="H104" s="24"/>
      <c r="I104" s="24"/>
      <c r="J104" s="24"/>
      <c r="K104" s="24"/>
      <c r="L104" s="24">
        <v>661.2</v>
      </c>
      <c r="M104" s="24">
        <v>661.2</v>
      </c>
      <c r="N104" s="33">
        <v>0</v>
      </c>
      <c r="O104" s="24">
        <v>0</v>
      </c>
      <c r="P104" s="34">
        <f t="shared" si="17"/>
        <v>1</v>
      </c>
      <c r="Q104" s="29"/>
    </row>
    <row r="105" spans="1:17" ht="48" customHeight="1">
      <c r="A105" s="23"/>
      <c r="B105" s="39" t="s">
        <v>107</v>
      </c>
      <c r="C105" s="40">
        <f t="shared" si="21"/>
        <v>705.9</v>
      </c>
      <c r="D105" s="40">
        <v>705.9</v>
      </c>
      <c r="E105" s="40">
        <v>0</v>
      </c>
      <c r="F105" s="40">
        <v>0</v>
      </c>
      <c r="G105" s="24"/>
      <c r="H105" s="24"/>
      <c r="I105" s="24"/>
      <c r="J105" s="24"/>
      <c r="K105" s="24"/>
      <c r="L105" s="24">
        <v>213.7</v>
      </c>
      <c r="M105" s="24">
        <v>213.7</v>
      </c>
      <c r="N105" s="33">
        <v>0</v>
      </c>
      <c r="O105" s="24">
        <v>0</v>
      </c>
      <c r="P105" s="34">
        <f>L105/C105</f>
        <v>0.30273409831420883</v>
      </c>
      <c r="Q105" s="29"/>
    </row>
    <row r="106" spans="1:17" ht="48" customHeight="1">
      <c r="A106" s="23"/>
      <c r="B106" s="39" t="s">
        <v>108</v>
      </c>
      <c r="C106" s="40">
        <f t="shared" si="21"/>
        <v>855</v>
      </c>
      <c r="D106" s="40">
        <v>855</v>
      </c>
      <c r="E106" s="40">
        <v>0</v>
      </c>
      <c r="F106" s="40">
        <v>0</v>
      </c>
      <c r="G106" s="24"/>
      <c r="H106" s="24"/>
      <c r="I106" s="24"/>
      <c r="J106" s="24"/>
      <c r="K106" s="24"/>
      <c r="L106" s="24">
        <v>855</v>
      </c>
      <c r="M106" s="24">
        <v>855</v>
      </c>
      <c r="N106" s="33">
        <v>0</v>
      </c>
      <c r="O106" s="24">
        <v>0</v>
      </c>
      <c r="P106" s="34">
        <f t="shared" si="17"/>
        <v>1</v>
      </c>
      <c r="Q106" s="29"/>
    </row>
    <row r="107" spans="1:17" ht="48" customHeight="1">
      <c r="A107" s="23"/>
      <c r="B107" s="39" t="s">
        <v>109</v>
      </c>
      <c r="C107" s="40">
        <f t="shared" si="21"/>
        <v>3000</v>
      </c>
      <c r="D107" s="40">
        <v>3000</v>
      </c>
      <c r="E107" s="40">
        <v>0</v>
      </c>
      <c r="F107" s="40">
        <v>0</v>
      </c>
      <c r="G107" s="24"/>
      <c r="H107" s="24"/>
      <c r="I107" s="24"/>
      <c r="J107" s="24"/>
      <c r="K107" s="24"/>
      <c r="L107" s="24">
        <v>3000</v>
      </c>
      <c r="M107" s="24">
        <v>3000</v>
      </c>
      <c r="N107" s="33">
        <v>0</v>
      </c>
      <c r="O107" s="24">
        <v>0</v>
      </c>
      <c r="P107" s="34">
        <f t="shared" si="17"/>
        <v>1</v>
      </c>
      <c r="Q107" s="29"/>
    </row>
    <row r="108" spans="1:17" ht="48" customHeight="1">
      <c r="A108" s="23"/>
      <c r="B108" s="39" t="s">
        <v>110</v>
      </c>
      <c r="C108" s="40">
        <f t="shared" si="21"/>
        <v>586</v>
      </c>
      <c r="D108" s="40">
        <v>586</v>
      </c>
      <c r="E108" s="40">
        <v>0</v>
      </c>
      <c r="F108" s="40">
        <v>0</v>
      </c>
      <c r="G108" s="24"/>
      <c r="H108" s="24"/>
      <c r="I108" s="24"/>
      <c r="J108" s="24"/>
      <c r="K108" s="24"/>
      <c r="L108" s="24">
        <v>586</v>
      </c>
      <c r="M108" s="24">
        <v>586</v>
      </c>
      <c r="N108" s="33">
        <v>0</v>
      </c>
      <c r="O108" s="24">
        <v>0</v>
      </c>
      <c r="P108" s="34">
        <f t="shared" si="17"/>
        <v>1</v>
      </c>
      <c r="Q108" s="29"/>
    </row>
    <row r="109" spans="1:17" ht="48" customHeight="1">
      <c r="A109" s="23"/>
      <c r="B109" s="39" t="s">
        <v>111</v>
      </c>
      <c r="C109" s="40">
        <f t="shared" si="21"/>
        <v>460</v>
      </c>
      <c r="D109" s="40">
        <v>460</v>
      </c>
      <c r="E109" s="40">
        <v>0</v>
      </c>
      <c r="F109" s="40">
        <v>0</v>
      </c>
      <c r="G109" s="24"/>
      <c r="H109" s="24"/>
      <c r="I109" s="24"/>
      <c r="J109" s="24"/>
      <c r="K109" s="24"/>
      <c r="L109" s="24">
        <v>460</v>
      </c>
      <c r="M109" s="24">
        <v>460</v>
      </c>
      <c r="N109" s="33">
        <v>0</v>
      </c>
      <c r="O109" s="24">
        <v>0</v>
      </c>
      <c r="P109" s="34">
        <f t="shared" si="17"/>
        <v>1</v>
      </c>
      <c r="Q109" s="29"/>
    </row>
    <row r="110" spans="1:17" ht="48" customHeight="1">
      <c r="A110" s="23"/>
      <c r="B110" s="39" t="s">
        <v>112</v>
      </c>
      <c r="C110" s="40">
        <f>D110+F110</f>
        <v>176.5</v>
      </c>
      <c r="D110" s="40">
        <v>176.5</v>
      </c>
      <c r="E110" s="40">
        <v>0</v>
      </c>
      <c r="F110" s="40">
        <v>0</v>
      </c>
      <c r="G110" s="24"/>
      <c r="H110" s="24"/>
      <c r="I110" s="24"/>
      <c r="J110" s="24"/>
      <c r="K110" s="24"/>
      <c r="L110" s="24">
        <v>176.5</v>
      </c>
      <c r="M110" s="24">
        <v>176.5</v>
      </c>
      <c r="N110" s="33">
        <v>0</v>
      </c>
      <c r="O110" s="24">
        <v>0</v>
      </c>
      <c r="P110" s="34">
        <f t="shared" si="17"/>
        <v>1</v>
      </c>
      <c r="Q110" s="29"/>
    </row>
    <row r="111" spans="1:17" s="14" customFormat="1" ht="48" customHeight="1">
      <c r="A111" s="58"/>
      <c r="B111" s="71" t="s">
        <v>113</v>
      </c>
      <c r="C111" s="72">
        <f>D111+F111</f>
        <v>3600</v>
      </c>
      <c r="D111" s="72">
        <f>D112+D114</f>
        <v>3600</v>
      </c>
      <c r="E111" s="72">
        <f>SUM(E113:E115)</f>
        <v>0</v>
      </c>
      <c r="F111" s="72">
        <f>SUM(F113:F115)</f>
        <v>0</v>
      </c>
      <c r="G111" s="12"/>
      <c r="H111" s="12"/>
      <c r="I111" s="12"/>
      <c r="J111" s="12"/>
      <c r="K111" s="12"/>
      <c r="L111" s="12">
        <v>3600</v>
      </c>
      <c r="M111" s="12">
        <v>3600</v>
      </c>
      <c r="N111" s="17">
        <v>0</v>
      </c>
      <c r="O111" s="12">
        <v>0</v>
      </c>
      <c r="P111" s="66">
        <f t="shared" si="17"/>
        <v>1</v>
      </c>
      <c r="Q111" s="18"/>
    </row>
    <row r="112" spans="1:17" ht="48" customHeight="1">
      <c r="A112" s="23"/>
      <c r="B112" s="39" t="s">
        <v>114</v>
      </c>
      <c r="C112" s="40">
        <f>SUM(C113:C113)</f>
        <v>2300</v>
      </c>
      <c r="D112" s="40">
        <f>SUM(D113:D113)</f>
        <v>2300</v>
      </c>
      <c r="E112" s="40">
        <f>SUM(E113:E113)</f>
        <v>0</v>
      </c>
      <c r="F112" s="40">
        <f>SUM(F113:F113)</f>
        <v>0</v>
      </c>
      <c r="G112" s="24"/>
      <c r="H112" s="24"/>
      <c r="I112" s="24"/>
      <c r="J112" s="24"/>
      <c r="K112" s="24"/>
      <c r="L112" s="24">
        <v>2300</v>
      </c>
      <c r="M112" s="24">
        <v>2300</v>
      </c>
      <c r="N112" s="33">
        <v>0</v>
      </c>
      <c r="O112" s="24">
        <v>0</v>
      </c>
      <c r="P112" s="34">
        <f t="shared" si="17"/>
        <v>1</v>
      </c>
      <c r="Q112" s="29"/>
    </row>
    <row r="113" spans="1:17" ht="48" customHeight="1">
      <c r="A113" s="23"/>
      <c r="B113" s="39" t="s">
        <v>115</v>
      </c>
      <c r="C113" s="40">
        <f>D113+F113</f>
        <v>2300</v>
      </c>
      <c r="D113" s="40">
        <v>2300</v>
      </c>
      <c r="E113" s="40">
        <f aca="true" t="shared" si="22" ref="E113:F115">SUM(E114:E114)</f>
        <v>0</v>
      </c>
      <c r="F113" s="40">
        <f t="shared" si="22"/>
        <v>0</v>
      </c>
      <c r="G113" s="24"/>
      <c r="H113" s="24"/>
      <c r="I113" s="24"/>
      <c r="J113" s="24"/>
      <c r="K113" s="24"/>
      <c r="L113" s="24">
        <v>2300</v>
      </c>
      <c r="M113" s="24">
        <v>2300</v>
      </c>
      <c r="N113" s="33">
        <v>0</v>
      </c>
      <c r="O113" s="24">
        <v>0</v>
      </c>
      <c r="P113" s="34">
        <f t="shared" si="17"/>
        <v>1</v>
      </c>
      <c r="Q113" s="29"/>
    </row>
    <row r="114" spans="1:17" ht="48" customHeight="1">
      <c r="A114" s="23"/>
      <c r="B114" s="39" t="s">
        <v>116</v>
      </c>
      <c r="C114" s="40">
        <f>SUM(C115:C115)</f>
        <v>1300</v>
      </c>
      <c r="D114" s="40">
        <f>SUM(D115:D115)</f>
        <v>1300</v>
      </c>
      <c r="E114" s="40">
        <f t="shared" si="22"/>
        <v>0</v>
      </c>
      <c r="F114" s="40">
        <f t="shared" si="22"/>
        <v>0</v>
      </c>
      <c r="G114" s="24"/>
      <c r="H114" s="24"/>
      <c r="I114" s="24"/>
      <c r="J114" s="24"/>
      <c r="K114" s="24"/>
      <c r="L114" s="24">
        <v>1300</v>
      </c>
      <c r="M114" s="24">
        <v>1300</v>
      </c>
      <c r="N114" s="33">
        <v>0</v>
      </c>
      <c r="O114" s="24">
        <v>0</v>
      </c>
      <c r="P114" s="34">
        <f t="shared" si="17"/>
        <v>1</v>
      </c>
      <c r="Q114" s="29"/>
    </row>
    <row r="115" spans="1:17" ht="48" customHeight="1">
      <c r="A115" s="23"/>
      <c r="B115" s="39" t="s">
        <v>117</v>
      </c>
      <c r="C115" s="40">
        <f>D115+F115</f>
        <v>1300</v>
      </c>
      <c r="D115" s="40">
        <v>1300</v>
      </c>
      <c r="E115" s="40">
        <f t="shared" si="22"/>
        <v>0</v>
      </c>
      <c r="F115" s="40">
        <f t="shared" si="22"/>
        <v>0</v>
      </c>
      <c r="G115" s="24"/>
      <c r="H115" s="24"/>
      <c r="I115" s="24"/>
      <c r="J115" s="24"/>
      <c r="K115" s="24"/>
      <c r="L115" s="24">
        <v>1300</v>
      </c>
      <c r="M115" s="24">
        <v>1300</v>
      </c>
      <c r="N115" s="33">
        <v>0</v>
      </c>
      <c r="O115" s="24">
        <v>0</v>
      </c>
      <c r="P115" s="34">
        <f t="shared" si="17"/>
        <v>1</v>
      </c>
      <c r="Q115" s="29"/>
    </row>
    <row r="116" spans="1:17" s="96" customFormat="1" ht="48" customHeight="1">
      <c r="A116" s="58"/>
      <c r="B116" s="71" t="s">
        <v>118</v>
      </c>
      <c r="C116" s="72">
        <f>C117</f>
        <v>3840</v>
      </c>
      <c r="D116" s="72">
        <f>D117</f>
        <v>3840</v>
      </c>
      <c r="E116" s="72">
        <f>E117</f>
        <v>0</v>
      </c>
      <c r="F116" s="72">
        <f>F117</f>
        <v>0</v>
      </c>
      <c r="G116" s="12"/>
      <c r="H116" s="12"/>
      <c r="I116" s="12"/>
      <c r="J116" s="12"/>
      <c r="K116" s="12"/>
      <c r="L116" s="12">
        <v>3515</v>
      </c>
      <c r="M116" s="12">
        <v>3515</v>
      </c>
      <c r="N116" s="17">
        <v>0</v>
      </c>
      <c r="O116" s="12">
        <v>0</v>
      </c>
      <c r="P116" s="66">
        <f t="shared" si="17"/>
        <v>0.9153645833333334</v>
      </c>
      <c r="Q116" s="18"/>
    </row>
    <row r="117" spans="1:17" ht="63" customHeight="1">
      <c r="A117" s="23"/>
      <c r="B117" s="39" t="s">
        <v>119</v>
      </c>
      <c r="C117" s="40">
        <f>C118+C119</f>
        <v>3840</v>
      </c>
      <c r="D117" s="40">
        <f>D118+D119</f>
        <v>3840</v>
      </c>
      <c r="E117" s="40">
        <f>E118+E119</f>
        <v>0</v>
      </c>
      <c r="F117" s="40">
        <f>F118+F119</f>
        <v>0</v>
      </c>
      <c r="G117" s="24"/>
      <c r="H117" s="24"/>
      <c r="I117" s="24"/>
      <c r="J117" s="24"/>
      <c r="K117" s="24"/>
      <c r="L117" s="24">
        <v>3515</v>
      </c>
      <c r="M117" s="24">
        <v>3515</v>
      </c>
      <c r="N117" s="33">
        <v>0</v>
      </c>
      <c r="O117" s="24">
        <v>0</v>
      </c>
      <c r="P117" s="34">
        <f t="shared" si="17"/>
        <v>0.9153645833333334</v>
      </c>
      <c r="Q117" s="29"/>
    </row>
    <row r="118" spans="1:17" ht="48" customHeight="1">
      <c r="A118" s="23"/>
      <c r="B118" s="39" t="s">
        <v>120</v>
      </c>
      <c r="C118" s="40">
        <f>D118+F118</f>
        <v>1500</v>
      </c>
      <c r="D118" s="40">
        <v>1500</v>
      </c>
      <c r="E118" s="40">
        <v>0</v>
      </c>
      <c r="F118" s="40">
        <v>0</v>
      </c>
      <c r="G118" s="24"/>
      <c r="H118" s="24"/>
      <c r="I118" s="24"/>
      <c r="J118" s="24"/>
      <c r="K118" s="24"/>
      <c r="L118" s="24">
        <v>1175</v>
      </c>
      <c r="M118" s="24">
        <v>1175</v>
      </c>
      <c r="N118" s="33">
        <v>0</v>
      </c>
      <c r="O118" s="24">
        <v>0</v>
      </c>
      <c r="P118" s="34">
        <f t="shared" si="17"/>
        <v>0.7833333333333333</v>
      </c>
      <c r="Q118" s="29"/>
    </row>
    <row r="119" spans="1:17" ht="48" customHeight="1">
      <c r="A119" s="23"/>
      <c r="B119" s="39" t="s">
        <v>121</v>
      </c>
      <c r="C119" s="40">
        <f>D119+F119</f>
        <v>2340</v>
      </c>
      <c r="D119" s="40">
        <v>2340</v>
      </c>
      <c r="E119" s="40">
        <v>0</v>
      </c>
      <c r="F119" s="40">
        <v>0</v>
      </c>
      <c r="G119" s="24"/>
      <c r="H119" s="24"/>
      <c r="I119" s="24"/>
      <c r="J119" s="24"/>
      <c r="K119" s="24"/>
      <c r="L119" s="24">
        <v>2340</v>
      </c>
      <c r="M119" s="24">
        <v>2340</v>
      </c>
      <c r="N119" s="33">
        <v>0</v>
      </c>
      <c r="O119" s="24">
        <v>0</v>
      </c>
      <c r="P119" s="34">
        <f t="shared" si="17"/>
        <v>1</v>
      </c>
      <c r="Q119" s="29"/>
    </row>
    <row r="120" spans="1:17" s="96" customFormat="1" ht="48" customHeight="1">
      <c r="A120" s="58"/>
      <c r="B120" s="71" t="s">
        <v>122</v>
      </c>
      <c r="C120" s="72">
        <f>D120+F120+E120</f>
        <v>3617.8534000000004</v>
      </c>
      <c r="D120" s="72">
        <f>SUM(D122:D127)</f>
        <v>2587.0034000000005</v>
      </c>
      <c r="E120" s="72">
        <f>SUM(E122:E127)</f>
        <v>1030.85</v>
      </c>
      <c r="F120" s="72">
        <f>SUM(F122:F127)</f>
        <v>0</v>
      </c>
      <c r="G120" s="12"/>
      <c r="H120" s="12"/>
      <c r="I120" s="12"/>
      <c r="J120" s="12"/>
      <c r="K120" s="12"/>
      <c r="L120" s="12">
        <v>3610.9500000000003</v>
      </c>
      <c r="M120" s="12">
        <v>2582.05</v>
      </c>
      <c r="N120" s="17">
        <v>1028.9</v>
      </c>
      <c r="O120" s="12">
        <v>0</v>
      </c>
      <c r="P120" s="66">
        <f t="shared" si="17"/>
        <v>0.9980918519252328</v>
      </c>
      <c r="Q120" s="18"/>
    </row>
    <row r="121" spans="1:17" ht="62.25" customHeight="1">
      <c r="A121" s="23"/>
      <c r="B121" s="39" t="s">
        <v>123</v>
      </c>
      <c r="C121" s="40">
        <f>SUM(C122:C127)</f>
        <v>3617.8534</v>
      </c>
      <c r="D121" s="40">
        <f>SUM(D122:D127)</f>
        <v>2587.0034000000005</v>
      </c>
      <c r="E121" s="40">
        <f>SUM(E122:E127)</f>
        <v>1030.85</v>
      </c>
      <c r="F121" s="40">
        <f>SUM(F122:F127)</f>
        <v>0</v>
      </c>
      <c r="G121" s="24"/>
      <c r="H121" s="24"/>
      <c r="I121" s="24"/>
      <c r="J121" s="24"/>
      <c r="K121" s="24"/>
      <c r="L121" s="24">
        <v>3610.95</v>
      </c>
      <c r="M121" s="24">
        <v>2582.05</v>
      </c>
      <c r="N121" s="33">
        <v>1028.9</v>
      </c>
      <c r="O121" s="24">
        <v>0</v>
      </c>
      <c r="P121" s="34">
        <f t="shared" si="17"/>
        <v>0.9980918519252328</v>
      </c>
      <c r="Q121" s="29"/>
    </row>
    <row r="122" spans="1:17" ht="48" customHeight="1">
      <c r="A122" s="23"/>
      <c r="B122" s="39" t="s">
        <v>124</v>
      </c>
      <c r="C122" s="40">
        <f>D122+F122+E122</f>
        <v>552.84</v>
      </c>
      <c r="D122" s="40">
        <v>358.9134</v>
      </c>
      <c r="E122" s="40">
        <v>193.9266</v>
      </c>
      <c r="F122" s="40">
        <v>0</v>
      </c>
      <c r="G122" s="24"/>
      <c r="H122" s="24"/>
      <c r="I122" s="24"/>
      <c r="J122" s="24"/>
      <c r="K122" s="24"/>
      <c r="L122" s="24">
        <v>551.76</v>
      </c>
      <c r="M122" s="24">
        <v>358.19</v>
      </c>
      <c r="N122" s="33">
        <v>193.57</v>
      </c>
      <c r="O122" s="24">
        <v>0</v>
      </c>
      <c r="P122" s="34">
        <f t="shared" si="17"/>
        <v>0.9980464510527457</v>
      </c>
      <c r="Q122" s="29"/>
    </row>
    <row r="123" spans="1:17" ht="48" customHeight="1">
      <c r="A123" s="23"/>
      <c r="B123" s="39" t="s">
        <v>125</v>
      </c>
      <c r="C123" s="40">
        <f>D123+F123</f>
        <v>736.26</v>
      </c>
      <c r="D123" s="40">
        <v>736.26</v>
      </c>
      <c r="E123" s="40">
        <v>0</v>
      </c>
      <c r="F123" s="40">
        <v>0</v>
      </c>
      <c r="G123" s="24"/>
      <c r="H123" s="24"/>
      <c r="I123" s="24"/>
      <c r="J123" s="24"/>
      <c r="K123" s="24"/>
      <c r="L123" s="24">
        <v>734.82</v>
      </c>
      <c r="M123" s="24">
        <v>734.82</v>
      </c>
      <c r="N123" s="33">
        <v>0</v>
      </c>
      <c r="O123" s="24">
        <v>0</v>
      </c>
      <c r="P123" s="34">
        <f t="shared" si="17"/>
        <v>0.9980441691793661</v>
      </c>
      <c r="Q123" s="29"/>
    </row>
    <row r="124" spans="1:17" ht="48" customHeight="1">
      <c r="A124" s="23"/>
      <c r="B124" s="39" t="s">
        <v>126</v>
      </c>
      <c r="C124" s="40">
        <f>D124+F124+E124</f>
        <v>539.3</v>
      </c>
      <c r="D124" s="40">
        <v>256.16</v>
      </c>
      <c r="E124" s="40">
        <v>283.14</v>
      </c>
      <c r="F124" s="40">
        <v>0</v>
      </c>
      <c r="G124" s="24"/>
      <c r="H124" s="24"/>
      <c r="I124" s="24"/>
      <c r="J124" s="24"/>
      <c r="K124" s="24"/>
      <c r="L124" s="24">
        <v>538.28</v>
      </c>
      <c r="M124" s="24">
        <v>255.68</v>
      </c>
      <c r="N124" s="33">
        <v>282.6</v>
      </c>
      <c r="O124" s="24">
        <v>0</v>
      </c>
      <c r="P124" s="34">
        <f t="shared" si="17"/>
        <v>0.9981086593732617</v>
      </c>
      <c r="Q124" s="29"/>
    </row>
    <row r="125" spans="1:17" ht="48" customHeight="1">
      <c r="A125" s="23"/>
      <c r="B125" s="39" t="s">
        <v>127</v>
      </c>
      <c r="C125" s="40">
        <f>D125+F125</f>
        <v>0</v>
      </c>
      <c r="D125" s="40">
        <v>0</v>
      </c>
      <c r="E125" s="40">
        <v>0</v>
      </c>
      <c r="F125" s="40">
        <v>0</v>
      </c>
      <c r="G125" s="24"/>
      <c r="H125" s="24"/>
      <c r="I125" s="24"/>
      <c r="J125" s="24"/>
      <c r="K125" s="24"/>
      <c r="L125" s="24">
        <v>0</v>
      </c>
      <c r="M125" s="24">
        <v>0</v>
      </c>
      <c r="N125" s="33">
        <v>0</v>
      </c>
      <c r="O125" s="24">
        <v>0</v>
      </c>
      <c r="P125" s="34">
        <v>0</v>
      </c>
      <c r="Q125" s="29"/>
    </row>
    <row r="126" spans="1:17" ht="48" customHeight="1">
      <c r="A126" s="23"/>
      <c r="B126" s="39" t="s">
        <v>128</v>
      </c>
      <c r="C126" s="40">
        <f>D126+F126+E126</f>
        <v>455.11</v>
      </c>
      <c r="D126" s="40">
        <v>167.12</v>
      </c>
      <c r="E126" s="40">
        <v>287.99</v>
      </c>
      <c r="F126" s="40">
        <v>0</v>
      </c>
      <c r="G126" s="24"/>
      <c r="H126" s="24"/>
      <c r="I126" s="24"/>
      <c r="J126" s="24"/>
      <c r="K126" s="24"/>
      <c r="L126" s="24">
        <v>454.26</v>
      </c>
      <c r="M126" s="24">
        <v>166.82</v>
      </c>
      <c r="N126" s="33">
        <v>287.44</v>
      </c>
      <c r="O126" s="24">
        <v>0</v>
      </c>
      <c r="P126" s="34">
        <f t="shared" si="17"/>
        <v>0.9981323196589835</v>
      </c>
      <c r="Q126" s="29"/>
    </row>
    <row r="127" spans="1:17" ht="48" customHeight="1">
      <c r="A127" s="23"/>
      <c r="B127" s="39" t="s">
        <v>129</v>
      </c>
      <c r="C127" s="40">
        <f>D127+F127+E127</f>
        <v>1334.3434</v>
      </c>
      <c r="D127" s="40">
        <v>1068.55</v>
      </c>
      <c r="E127" s="40">
        <v>265.7934</v>
      </c>
      <c r="F127" s="40">
        <v>0</v>
      </c>
      <c r="G127" s="24"/>
      <c r="H127" s="24"/>
      <c r="I127" s="24"/>
      <c r="J127" s="24"/>
      <c r="K127" s="24"/>
      <c r="L127" s="24">
        <v>1331.83</v>
      </c>
      <c r="M127" s="24">
        <v>1066.54</v>
      </c>
      <c r="N127" s="33">
        <v>265.29</v>
      </c>
      <c r="O127" s="24">
        <v>0</v>
      </c>
      <c r="P127" s="34">
        <f t="shared" si="17"/>
        <v>0.9981163769386501</v>
      </c>
      <c r="Q127" s="29"/>
    </row>
    <row r="128" spans="1:17" ht="48" customHeight="1">
      <c r="A128" s="62">
        <v>3</v>
      </c>
      <c r="B128" s="63" t="s">
        <v>163</v>
      </c>
      <c r="C128" s="63">
        <f>C129+C152</f>
        <v>40920</v>
      </c>
      <c r="D128" s="63">
        <f aca="true" t="shared" si="23" ref="D128:O128">D129+D152</f>
        <v>40920</v>
      </c>
      <c r="E128" s="63">
        <f t="shared" si="23"/>
        <v>0</v>
      </c>
      <c r="F128" s="63">
        <f t="shared" si="23"/>
        <v>0</v>
      </c>
      <c r="G128" s="63">
        <f t="shared" si="23"/>
        <v>0</v>
      </c>
      <c r="H128" s="63">
        <f t="shared" si="23"/>
        <v>0</v>
      </c>
      <c r="I128" s="63">
        <f t="shared" si="23"/>
        <v>0</v>
      </c>
      <c r="J128" s="63">
        <f t="shared" si="23"/>
        <v>0</v>
      </c>
      <c r="K128" s="63">
        <f t="shared" si="23"/>
        <v>0</v>
      </c>
      <c r="L128" s="63">
        <f t="shared" si="23"/>
        <v>40542.2</v>
      </c>
      <c r="M128" s="63">
        <f t="shared" si="23"/>
        <v>40542.2</v>
      </c>
      <c r="N128" s="70">
        <f t="shared" si="23"/>
        <v>0</v>
      </c>
      <c r="O128" s="63">
        <f t="shared" si="23"/>
        <v>0</v>
      </c>
      <c r="P128" s="65">
        <f>L128/C128</f>
        <v>0.9907673509286412</v>
      </c>
      <c r="Q128" s="74"/>
    </row>
    <row r="129" spans="1:17" ht="48" customHeight="1">
      <c r="A129" s="58"/>
      <c r="B129" s="75" t="s">
        <v>131</v>
      </c>
      <c r="C129" s="72">
        <f>D129+E129+F129</f>
        <v>5600</v>
      </c>
      <c r="D129" s="72">
        <f>D130+D136+D141+D147</f>
        <v>5600</v>
      </c>
      <c r="E129" s="72">
        <f>E130+E136+E141+E147</f>
        <v>0</v>
      </c>
      <c r="F129" s="72">
        <f>F130+F136+F141+F147</f>
        <v>0</v>
      </c>
      <c r="G129" s="12"/>
      <c r="H129" s="12"/>
      <c r="I129" s="12"/>
      <c r="J129" s="12"/>
      <c r="K129" s="12"/>
      <c r="L129" s="72">
        <f>M129+N129+O129</f>
        <v>5227.2</v>
      </c>
      <c r="M129" s="72">
        <f>M130+M136+M141+M147</f>
        <v>5227.2</v>
      </c>
      <c r="N129" s="106">
        <f>N130+N136+N141+N147</f>
        <v>0</v>
      </c>
      <c r="O129" s="72">
        <f>O130+O136+O141+O147</f>
        <v>0</v>
      </c>
      <c r="P129" s="13">
        <f aca="true" t="shared" si="24" ref="P129:P159">L129/C129</f>
        <v>0.9334285714285714</v>
      </c>
      <c r="Q129" s="18"/>
    </row>
    <row r="130" spans="1:17" ht="48" customHeight="1">
      <c r="A130" s="23"/>
      <c r="B130" s="41" t="s">
        <v>132</v>
      </c>
      <c r="C130" s="40">
        <f aca="true" t="shared" si="25" ref="C130:C160">D130+E130+F130</f>
        <v>300</v>
      </c>
      <c r="D130" s="40">
        <f>D131+D132+D133+D134+D135</f>
        <v>300</v>
      </c>
      <c r="E130" s="40">
        <f>E131+E132+E133+E134+E135</f>
        <v>0</v>
      </c>
      <c r="F130" s="40">
        <f>F131+F132+F133+F134+F135</f>
        <v>0</v>
      </c>
      <c r="G130" s="24"/>
      <c r="H130" s="24"/>
      <c r="I130" s="24"/>
      <c r="J130" s="24"/>
      <c r="K130" s="24"/>
      <c r="L130" s="40">
        <f>M130+N130+O130</f>
        <v>255.8</v>
      </c>
      <c r="M130" s="40">
        <f>M131+M132+M133+M134+M135</f>
        <v>255.8</v>
      </c>
      <c r="N130" s="107">
        <f>N131+N132+N133+N134+N135</f>
        <v>0</v>
      </c>
      <c r="O130" s="40">
        <f>O131+O132+O133+O134+O135</f>
        <v>0</v>
      </c>
      <c r="P130" s="26">
        <f t="shared" si="24"/>
        <v>0.8526666666666667</v>
      </c>
      <c r="Q130" s="29"/>
    </row>
    <row r="131" spans="1:17" ht="48" customHeight="1">
      <c r="A131" s="23"/>
      <c r="B131" s="41" t="s">
        <v>133</v>
      </c>
      <c r="C131" s="40">
        <f t="shared" si="25"/>
        <v>100</v>
      </c>
      <c r="D131" s="40">
        <v>100</v>
      </c>
      <c r="E131" s="40">
        <v>0</v>
      </c>
      <c r="F131" s="40">
        <v>0</v>
      </c>
      <c r="G131" s="24"/>
      <c r="H131" s="24"/>
      <c r="I131" s="24"/>
      <c r="J131" s="24"/>
      <c r="K131" s="24"/>
      <c r="L131" s="40">
        <f>N131+M131+O131</f>
        <v>84.5</v>
      </c>
      <c r="M131" s="40">
        <v>84.5</v>
      </c>
      <c r="N131" s="107">
        <v>0</v>
      </c>
      <c r="O131" s="40">
        <v>0</v>
      </c>
      <c r="P131" s="26">
        <f t="shared" si="24"/>
        <v>0.845</v>
      </c>
      <c r="Q131" s="29"/>
    </row>
    <row r="132" spans="1:17" ht="48" customHeight="1">
      <c r="A132" s="23"/>
      <c r="B132" s="41" t="s">
        <v>134</v>
      </c>
      <c r="C132" s="40">
        <f t="shared" si="25"/>
        <v>100</v>
      </c>
      <c r="D132" s="40">
        <v>100</v>
      </c>
      <c r="E132" s="40">
        <v>0</v>
      </c>
      <c r="F132" s="40">
        <v>0</v>
      </c>
      <c r="G132" s="24"/>
      <c r="H132" s="24"/>
      <c r="I132" s="24"/>
      <c r="J132" s="24"/>
      <c r="K132" s="24"/>
      <c r="L132" s="40">
        <f>N132+M132+O132</f>
        <v>88.5</v>
      </c>
      <c r="M132" s="40">
        <v>88.5</v>
      </c>
      <c r="N132" s="107">
        <v>0</v>
      </c>
      <c r="O132" s="40">
        <v>0</v>
      </c>
      <c r="P132" s="26">
        <f t="shared" si="24"/>
        <v>0.885</v>
      </c>
      <c r="Q132" s="29"/>
    </row>
    <row r="133" spans="1:17" ht="48" customHeight="1">
      <c r="A133" s="23"/>
      <c r="B133" s="41" t="s">
        <v>135</v>
      </c>
      <c r="C133" s="40">
        <f t="shared" si="25"/>
        <v>0</v>
      </c>
      <c r="D133" s="40">
        <v>0</v>
      </c>
      <c r="E133" s="40">
        <v>0</v>
      </c>
      <c r="F133" s="40">
        <v>0</v>
      </c>
      <c r="G133" s="24"/>
      <c r="H133" s="24"/>
      <c r="I133" s="24"/>
      <c r="J133" s="24"/>
      <c r="K133" s="24"/>
      <c r="L133" s="40">
        <v>0</v>
      </c>
      <c r="M133" s="40">
        <v>0</v>
      </c>
      <c r="N133" s="107">
        <v>0</v>
      </c>
      <c r="O133" s="40">
        <v>0</v>
      </c>
      <c r="P133" s="26">
        <v>0</v>
      </c>
      <c r="Q133" s="29"/>
    </row>
    <row r="134" spans="1:17" ht="48" customHeight="1">
      <c r="A134" s="23"/>
      <c r="B134" s="41" t="s">
        <v>136</v>
      </c>
      <c r="C134" s="40">
        <f>D134+E134+F134</f>
        <v>0</v>
      </c>
      <c r="D134" s="40">
        <v>0</v>
      </c>
      <c r="E134" s="40">
        <v>0</v>
      </c>
      <c r="F134" s="40">
        <v>0</v>
      </c>
      <c r="G134" s="24"/>
      <c r="H134" s="24"/>
      <c r="I134" s="24"/>
      <c r="J134" s="24"/>
      <c r="K134" s="24"/>
      <c r="L134" s="40">
        <v>0</v>
      </c>
      <c r="M134" s="40">
        <v>0</v>
      </c>
      <c r="N134" s="107">
        <v>0</v>
      </c>
      <c r="O134" s="40">
        <v>0</v>
      </c>
      <c r="P134" s="26">
        <v>0</v>
      </c>
      <c r="Q134" s="29"/>
    </row>
    <row r="135" spans="1:17" ht="48" customHeight="1">
      <c r="A135" s="23"/>
      <c r="B135" s="41" t="s">
        <v>137</v>
      </c>
      <c r="C135" s="40">
        <f>D135+E135+F135</f>
        <v>100</v>
      </c>
      <c r="D135" s="40">
        <v>100</v>
      </c>
      <c r="E135" s="40">
        <v>0</v>
      </c>
      <c r="F135" s="40">
        <v>0</v>
      </c>
      <c r="G135" s="24"/>
      <c r="H135" s="24"/>
      <c r="I135" s="24"/>
      <c r="J135" s="24"/>
      <c r="K135" s="24"/>
      <c r="L135" s="40">
        <f>M135</f>
        <v>82.8</v>
      </c>
      <c r="M135" s="40">
        <v>82.8</v>
      </c>
      <c r="N135" s="107">
        <v>0</v>
      </c>
      <c r="O135" s="40">
        <v>0</v>
      </c>
      <c r="P135" s="26">
        <f t="shared" si="24"/>
        <v>0.828</v>
      </c>
      <c r="Q135" s="29"/>
    </row>
    <row r="136" spans="1:17" ht="48" customHeight="1">
      <c r="A136" s="23"/>
      <c r="B136" s="41" t="s">
        <v>138</v>
      </c>
      <c r="C136" s="40">
        <f t="shared" si="25"/>
        <v>300</v>
      </c>
      <c r="D136" s="40">
        <f>D137+D138+D139+D140</f>
        <v>300</v>
      </c>
      <c r="E136" s="40">
        <f>E137+E138+E139+E140</f>
        <v>0</v>
      </c>
      <c r="F136" s="40">
        <f>F137+F138+F139+F140</f>
        <v>0</v>
      </c>
      <c r="G136" s="24"/>
      <c r="H136" s="24"/>
      <c r="I136" s="24"/>
      <c r="J136" s="24"/>
      <c r="K136" s="24"/>
      <c r="L136" s="40">
        <f>M136+N136+O136</f>
        <v>226.5</v>
      </c>
      <c r="M136" s="40">
        <f>M137+M138+M139+M140</f>
        <v>226.5</v>
      </c>
      <c r="N136" s="107">
        <f>N137+N138+N139+N140</f>
        <v>0</v>
      </c>
      <c r="O136" s="40">
        <f>O137+O138+O139+O140</f>
        <v>0</v>
      </c>
      <c r="P136" s="26">
        <f t="shared" si="24"/>
        <v>0.755</v>
      </c>
      <c r="Q136" s="29"/>
    </row>
    <row r="137" spans="1:17" ht="48" customHeight="1">
      <c r="A137" s="23"/>
      <c r="B137" s="41" t="s">
        <v>139</v>
      </c>
      <c r="C137" s="40">
        <f t="shared" si="25"/>
        <v>100</v>
      </c>
      <c r="D137" s="40">
        <v>100</v>
      </c>
      <c r="E137" s="40">
        <v>0</v>
      </c>
      <c r="F137" s="40">
        <v>0</v>
      </c>
      <c r="G137" s="24"/>
      <c r="H137" s="24"/>
      <c r="I137" s="24"/>
      <c r="J137" s="24"/>
      <c r="K137" s="24"/>
      <c r="L137" s="40">
        <f>M137</f>
        <v>70</v>
      </c>
      <c r="M137" s="40">
        <v>70</v>
      </c>
      <c r="N137" s="107">
        <v>0</v>
      </c>
      <c r="O137" s="40">
        <v>0</v>
      </c>
      <c r="P137" s="26">
        <f t="shared" si="24"/>
        <v>0.7</v>
      </c>
      <c r="Q137" s="29"/>
    </row>
    <row r="138" spans="1:17" ht="48" customHeight="1">
      <c r="A138" s="23"/>
      <c r="B138" s="41" t="s">
        <v>140</v>
      </c>
      <c r="C138" s="40">
        <f t="shared" si="25"/>
        <v>0</v>
      </c>
      <c r="D138" s="40">
        <v>0</v>
      </c>
      <c r="E138" s="40">
        <v>0</v>
      </c>
      <c r="F138" s="40">
        <v>0</v>
      </c>
      <c r="G138" s="24"/>
      <c r="H138" s="24"/>
      <c r="I138" s="24"/>
      <c r="J138" s="24"/>
      <c r="K138" s="24"/>
      <c r="L138" s="40">
        <v>0</v>
      </c>
      <c r="M138" s="40">
        <v>0</v>
      </c>
      <c r="N138" s="107">
        <v>0</v>
      </c>
      <c r="O138" s="40">
        <v>0</v>
      </c>
      <c r="P138" s="26">
        <v>0</v>
      </c>
      <c r="Q138" s="29"/>
    </row>
    <row r="139" spans="1:17" ht="48" customHeight="1">
      <c r="A139" s="23"/>
      <c r="B139" s="41" t="s">
        <v>141</v>
      </c>
      <c r="C139" s="40">
        <f t="shared" si="25"/>
        <v>200</v>
      </c>
      <c r="D139" s="40">
        <v>200</v>
      </c>
      <c r="E139" s="40">
        <v>0</v>
      </c>
      <c r="F139" s="40">
        <v>0</v>
      </c>
      <c r="G139" s="24"/>
      <c r="H139" s="24"/>
      <c r="I139" s="24"/>
      <c r="J139" s="24"/>
      <c r="K139" s="24"/>
      <c r="L139" s="40">
        <f>M139+N139+O139</f>
        <v>156.5</v>
      </c>
      <c r="M139" s="40">
        <v>156.5</v>
      </c>
      <c r="N139" s="107">
        <v>0</v>
      </c>
      <c r="O139" s="40">
        <v>0</v>
      </c>
      <c r="P139" s="26">
        <f t="shared" si="24"/>
        <v>0.7825</v>
      </c>
      <c r="Q139" s="29"/>
    </row>
    <row r="140" spans="1:17" ht="48" customHeight="1">
      <c r="A140" s="23"/>
      <c r="B140" s="41" t="s">
        <v>142</v>
      </c>
      <c r="C140" s="40">
        <f t="shared" si="25"/>
        <v>0</v>
      </c>
      <c r="D140" s="40">
        <v>0</v>
      </c>
      <c r="E140" s="40">
        <v>0</v>
      </c>
      <c r="F140" s="40">
        <v>0</v>
      </c>
      <c r="G140" s="24"/>
      <c r="H140" s="24"/>
      <c r="I140" s="24"/>
      <c r="J140" s="24"/>
      <c r="K140" s="24"/>
      <c r="L140" s="40">
        <v>0</v>
      </c>
      <c r="M140" s="40">
        <v>0</v>
      </c>
      <c r="N140" s="107">
        <v>0</v>
      </c>
      <c r="O140" s="40">
        <v>0</v>
      </c>
      <c r="P140" s="26">
        <v>0</v>
      </c>
      <c r="Q140" s="29"/>
    </row>
    <row r="141" spans="1:17" ht="48" customHeight="1">
      <c r="A141" s="23"/>
      <c r="B141" s="41" t="s">
        <v>143</v>
      </c>
      <c r="C141" s="40">
        <f t="shared" si="25"/>
        <v>4500</v>
      </c>
      <c r="D141" s="40">
        <f>D142+D143+D144+D145</f>
        <v>4500</v>
      </c>
      <c r="E141" s="40">
        <f>E142+E143+E144+E145</f>
        <v>0</v>
      </c>
      <c r="F141" s="40">
        <f>F142+F143+F144+F145</f>
        <v>0</v>
      </c>
      <c r="G141" s="24"/>
      <c r="H141" s="24"/>
      <c r="I141" s="24"/>
      <c r="J141" s="24"/>
      <c r="K141" s="24"/>
      <c r="L141" s="40">
        <f>M141+N141+O141</f>
        <v>4500</v>
      </c>
      <c r="M141" s="40">
        <v>4500</v>
      </c>
      <c r="N141" s="107">
        <f>N142+N143+N144+N145</f>
        <v>0</v>
      </c>
      <c r="O141" s="40">
        <f>O142+O143+O144+O145</f>
        <v>0</v>
      </c>
      <c r="P141" s="26">
        <f t="shared" si="24"/>
        <v>1</v>
      </c>
      <c r="Q141" s="29"/>
    </row>
    <row r="142" spans="1:17" ht="48" customHeight="1">
      <c r="A142" s="23"/>
      <c r="B142" s="41" t="s">
        <v>144</v>
      </c>
      <c r="C142" s="40">
        <f t="shared" si="25"/>
        <v>0</v>
      </c>
      <c r="D142" s="40">
        <v>0</v>
      </c>
      <c r="E142" s="40">
        <v>0</v>
      </c>
      <c r="F142" s="40">
        <v>0</v>
      </c>
      <c r="G142" s="24"/>
      <c r="H142" s="24"/>
      <c r="I142" s="24"/>
      <c r="J142" s="24"/>
      <c r="K142" s="24"/>
      <c r="L142" s="40">
        <v>0</v>
      </c>
      <c r="M142" s="40">
        <v>0</v>
      </c>
      <c r="N142" s="107">
        <v>0</v>
      </c>
      <c r="O142" s="40">
        <v>0</v>
      </c>
      <c r="P142" s="26">
        <v>0</v>
      </c>
      <c r="Q142" s="29"/>
    </row>
    <row r="143" spans="1:17" ht="48" customHeight="1">
      <c r="A143" s="23"/>
      <c r="B143" s="41" t="s">
        <v>145</v>
      </c>
      <c r="C143" s="40">
        <f t="shared" si="25"/>
        <v>4500</v>
      </c>
      <c r="D143" s="40">
        <v>4500</v>
      </c>
      <c r="E143" s="40">
        <v>0</v>
      </c>
      <c r="F143" s="40">
        <v>0</v>
      </c>
      <c r="G143" s="24"/>
      <c r="H143" s="24"/>
      <c r="I143" s="24"/>
      <c r="J143" s="24"/>
      <c r="K143" s="24"/>
      <c r="L143" s="40">
        <f>M143+N143+O143</f>
        <v>4500</v>
      </c>
      <c r="M143" s="40">
        <v>4500</v>
      </c>
      <c r="N143" s="107">
        <v>0</v>
      </c>
      <c r="O143" s="40">
        <v>0</v>
      </c>
      <c r="P143" s="26">
        <f t="shared" si="24"/>
        <v>1</v>
      </c>
      <c r="Q143" s="29"/>
    </row>
    <row r="144" spans="1:17" ht="48" customHeight="1">
      <c r="A144" s="23"/>
      <c r="B144" s="41" t="s">
        <v>146</v>
      </c>
      <c r="C144" s="40">
        <f t="shared" si="25"/>
        <v>0</v>
      </c>
      <c r="D144" s="40">
        <v>0</v>
      </c>
      <c r="E144" s="40">
        <v>0</v>
      </c>
      <c r="F144" s="40">
        <v>0</v>
      </c>
      <c r="G144" s="24"/>
      <c r="H144" s="24"/>
      <c r="I144" s="24"/>
      <c r="J144" s="24"/>
      <c r="K144" s="24"/>
      <c r="L144" s="40">
        <v>0</v>
      </c>
      <c r="M144" s="40">
        <v>0</v>
      </c>
      <c r="N144" s="107">
        <v>0</v>
      </c>
      <c r="O144" s="40">
        <v>0</v>
      </c>
      <c r="P144" s="26">
        <v>0</v>
      </c>
      <c r="Q144" s="29"/>
    </row>
    <row r="145" spans="1:17" ht="48" customHeight="1">
      <c r="A145" s="23"/>
      <c r="B145" s="41" t="s">
        <v>147</v>
      </c>
      <c r="C145" s="40">
        <f t="shared" si="25"/>
        <v>0</v>
      </c>
      <c r="D145" s="40">
        <v>0</v>
      </c>
      <c r="E145" s="40">
        <v>0</v>
      </c>
      <c r="F145" s="40">
        <v>0</v>
      </c>
      <c r="G145" s="24"/>
      <c r="H145" s="24"/>
      <c r="I145" s="24"/>
      <c r="J145" s="24"/>
      <c r="K145" s="24"/>
      <c r="L145" s="40">
        <v>0</v>
      </c>
      <c r="M145" s="40">
        <v>0</v>
      </c>
      <c r="N145" s="107">
        <v>0</v>
      </c>
      <c r="O145" s="40">
        <v>0</v>
      </c>
      <c r="P145" s="26">
        <v>0</v>
      </c>
      <c r="Q145" s="29"/>
    </row>
    <row r="146" spans="1:17" ht="48" customHeight="1">
      <c r="A146" s="23"/>
      <c r="B146" s="41" t="s">
        <v>148</v>
      </c>
      <c r="C146" s="40">
        <f t="shared" si="25"/>
        <v>0</v>
      </c>
      <c r="D146" s="40">
        <v>0</v>
      </c>
      <c r="E146" s="40">
        <v>0</v>
      </c>
      <c r="F146" s="40">
        <v>0</v>
      </c>
      <c r="G146" s="24"/>
      <c r="H146" s="24"/>
      <c r="I146" s="24"/>
      <c r="J146" s="24"/>
      <c r="K146" s="24"/>
      <c r="L146" s="40">
        <v>0</v>
      </c>
      <c r="M146" s="40">
        <v>0</v>
      </c>
      <c r="N146" s="107">
        <v>0</v>
      </c>
      <c r="O146" s="40">
        <v>0</v>
      </c>
      <c r="P146" s="26">
        <v>0</v>
      </c>
      <c r="Q146" s="29"/>
    </row>
    <row r="147" spans="1:17" ht="48" customHeight="1">
      <c r="A147" s="23"/>
      <c r="B147" s="41" t="s">
        <v>149</v>
      </c>
      <c r="C147" s="40">
        <f t="shared" si="25"/>
        <v>500</v>
      </c>
      <c r="D147" s="40">
        <f>D148+D149+D150+D151</f>
        <v>500</v>
      </c>
      <c r="E147" s="40">
        <f>E148+E149</f>
        <v>0</v>
      </c>
      <c r="F147" s="40">
        <f>F148+F149</f>
        <v>0</v>
      </c>
      <c r="G147" s="24"/>
      <c r="H147" s="24"/>
      <c r="I147" s="24"/>
      <c r="J147" s="24"/>
      <c r="K147" s="24"/>
      <c r="L147" s="40">
        <f>M147+N147+O147</f>
        <v>244.9</v>
      </c>
      <c r="M147" s="40">
        <f>M148+M149+M150+M151</f>
        <v>244.9</v>
      </c>
      <c r="N147" s="107">
        <f>N148+N149</f>
        <v>0</v>
      </c>
      <c r="O147" s="40">
        <f>O148+O149</f>
        <v>0</v>
      </c>
      <c r="P147" s="26">
        <f t="shared" si="24"/>
        <v>0.4898</v>
      </c>
      <c r="Q147" s="29"/>
    </row>
    <row r="148" spans="1:17" ht="48" customHeight="1">
      <c r="A148" s="23"/>
      <c r="B148" s="41" t="s">
        <v>150</v>
      </c>
      <c r="C148" s="40">
        <f t="shared" si="25"/>
        <v>0</v>
      </c>
      <c r="D148" s="40">
        <v>0</v>
      </c>
      <c r="E148" s="40">
        <v>0</v>
      </c>
      <c r="F148" s="40">
        <v>0</v>
      </c>
      <c r="G148" s="24"/>
      <c r="H148" s="24"/>
      <c r="I148" s="24"/>
      <c r="J148" s="24"/>
      <c r="K148" s="24"/>
      <c r="L148" s="40">
        <v>0</v>
      </c>
      <c r="M148" s="40">
        <v>0</v>
      </c>
      <c r="N148" s="107">
        <v>0</v>
      </c>
      <c r="O148" s="40">
        <v>0</v>
      </c>
      <c r="P148" s="26">
        <v>0</v>
      </c>
      <c r="Q148" s="29"/>
    </row>
    <row r="149" spans="1:17" ht="48" customHeight="1">
      <c r="A149" s="23"/>
      <c r="B149" s="41" t="s">
        <v>151</v>
      </c>
      <c r="C149" s="40">
        <f t="shared" si="25"/>
        <v>250</v>
      </c>
      <c r="D149" s="40">
        <v>250</v>
      </c>
      <c r="E149" s="40">
        <v>0</v>
      </c>
      <c r="F149" s="40">
        <v>0</v>
      </c>
      <c r="G149" s="24"/>
      <c r="H149" s="24"/>
      <c r="I149" s="24"/>
      <c r="J149" s="24"/>
      <c r="K149" s="24"/>
      <c r="L149" s="40">
        <v>0</v>
      </c>
      <c r="M149" s="40">
        <v>0</v>
      </c>
      <c r="N149" s="107">
        <v>0</v>
      </c>
      <c r="O149" s="40">
        <v>0</v>
      </c>
      <c r="P149" s="26">
        <f t="shared" si="24"/>
        <v>0</v>
      </c>
      <c r="Q149" s="29"/>
    </row>
    <row r="150" spans="1:17" ht="48" customHeight="1">
      <c r="A150" s="23"/>
      <c r="B150" s="41" t="s">
        <v>152</v>
      </c>
      <c r="C150" s="40">
        <f t="shared" si="25"/>
        <v>200</v>
      </c>
      <c r="D150" s="40">
        <v>200</v>
      </c>
      <c r="E150" s="40">
        <v>0</v>
      </c>
      <c r="F150" s="40">
        <v>0</v>
      </c>
      <c r="G150" s="24"/>
      <c r="H150" s="24"/>
      <c r="I150" s="24"/>
      <c r="J150" s="24"/>
      <c r="K150" s="24"/>
      <c r="L150" s="40">
        <f>M150</f>
        <v>200</v>
      </c>
      <c r="M150" s="40">
        <v>200</v>
      </c>
      <c r="N150" s="107">
        <v>0</v>
      </c>
      <c r="O150" s="40">
        <v>0</v>
      </c>
      <c r="P150" s="26">
        <f t="shared" si="24"/>
        <v>1</v>
      </c>
      <c r="Q150" s="29"/>
    </row>
    <row r="151" spans="1:17" ht="48" customHeight="1">
      <c r="A151" s="23"/>
      <c r="B151" s="41" t="s">
        <v>153</v>
      </c>
      <c r="C151" s="40">
        <f t="shared" si="25"/>
        <v>50</v>
      </c>
      <c r="D151" s="40">
        <v>50</v>
      </c>
      <c r="E151" s="40">
        <v>0</v>
      </c>
      <c r="F151" s="40">
        <v>0</v>
      </c>
      <c r="G151" s="24"/>
      <c r="H151" s="24"/>
      <c r="I151" s="24"/>
      <c r="J151" s="24"/>
      <c r="K151" s="24"/>
      <c r="L151" s="40">
        <f>M151</f>
        <v>44.9</v>
      </c>
      <c r="M151" s="40">
        <v>44.9</v>
      </c>
      <c r="N151" s="107">
        <v>0</v>
      </c>
      <c r="O151" s="40">
        <v>0</v>
      </c>
      <c r="P151" s="26">
        <f t="shared" si="24"/>
        <v>0.898</v>
      </c>
      <c r="Q151" s="29"/>
    </row>
    <row r="152" spans="1:17" ht="48" customHeight="1">
      <c r="A152" s="58"/>
      <c r="B152" s="75" t="s">
        <v>154</v>
      </c>
      <c r="C152" s="72">
        <f>D152+E152+F152</f>
        <v>35320</v>
      </c>
      <c r="D152" s="72">
        <f>D153+D158</f>
        <v>35320</v>
      </c>
      <c r="E152" s="72">
        <f>E153+E158</f>
        <v>0</v>
      </c>
      <c r="F152" s="72">
        <f>F153+F158</f>
        <v>0</v>
      </c>
      <c r="G152" s="12"/>
      <c r="H152" s="12"/>
      <c r="I152" s="12"/>
      <c r="J152" s="12"/>
      <c r="K152" s="12"/>
      <c r="L152" s="72">
        <f>M152+N152+O152</f>
        <v>35315</v>
      </c>
      <c r="M152" s="72">
        <f>M153+M158</f>
        <v>35315</v>
      </c>
      <c r="N152" s="106">
        <f>N153+N158</f>
        <v>0</v>
      </c>
      <c r="O152" s="72">
        <f>O153+O158</f>
        <v>0</v>
      </c>
      <c r="P152" s="13">
        <f t="shared" si="24"/>
        <v>0.9998584371460929</v>
      </c>
      <c r="Q152" s="18"/>
    </row>
    <row r="153" spans="1:17" ht="48" customHeight="1">
      <c r="A153" s="23"/>
      <c r="B153" s="41" t="s">
        <v>155</v>
      </c>
      <c r="C153" s="40">
        <f t="shared" si="25"/>
        <v>35020</v>
      </c>
      <c r="D153" s="40">
        <f>D154+D155+D156+D157</f>
        <v>35020</v>
      </c>
      <c r="E153" s="40">
        <f>E154+E155+E156+E157</f>
        <v>0</v>
      </c>
      <c r="F153" s="40">
        <f>F154+F155+F156+F157</f>
        <v>0</v>
      </c>
      <c r="G153" s="24"/>
      <c r="H153" s="24"/>
      <c r="I153" s="24"/>
      <c r="J153" s="24"/>
      <c r="K153" s="24"/>
      <c r="L153" s="40">
        <f>M153+N153+O153</f>
        <v>35020</v>
      </c>
      <c r="M153" s="40">
        <f>M157</f>
        <v>35020</v>
      </c>
      <c r="N153" s="107">
        <f>N154+N155+N156+N157</f>
        <v>0</v>
      </c>
      <c r="O153" s="40">
        <f>O154+O155+O156+O157</f>
        <v>0</v>
      </c>
      <c r="P153" s="26">
        <f t="shared" si="24"/>
        <v>1</v>
      </c>
      <c r="Q153" s="29"/>
    </row>
    <row r="154" spans="1:17" ht="48" customHeight="1">
      <c r="A154" s="23"/>
      <c r="B154" s="41" t="s">
        <v>156</v>
      </c>
      <c r="C154" s="40">
        <f t="shared" si="25"/>
        <v>0</v>
      </c>
      <c r="D154" s="40">
        <v>0</v>
      </c>
      <c r="E154" s="40">
        <v>0</v>
      </c>
      <c r="F154" s="40">
        <v>0</v>
      </c>
      <c r="G154" s="24"/>
      <c r="H154" s="24"/>
      <c r="I154" s="24"/>
      <c r="J154" s="24"/>
      <c r="K154" s="24"/>
      <c r="L154" s="40">
        <f>M154+N154+O154</f>
        <v>0</v>
      </c>
      <c r="M154" s="40">
        <v>0</v>
      </c>
      <c r="N154" s="107">
        <v>0</v>
      </c>
      <c r="O154" s="40">
        <v>0</v>
      </c>
      <c r="P154" s="26">
        <v>0</v>
      </c>
      <c r="Q154" s="29"/>
    </row>
    <row r="155" spans="1:17" ht="48" customHeight="1">
      <c r="A155" s="23"/>
      <c r="B155" s="41" t="s">
        <v>157</v>
      </c>
      <c r="C155" s="40">
        <f t="shared" si="25"/>
        <v>0</v>
      </c>
      <c r="D155" s="40">
        <v>0</v>
      </c>
      <c r="E155" s="40">
        <v>0</v>
      </c>
      <c r="F155" s="40">
        <v>0</v>
      </c>
      <c r="G155" s="24"/>
      <c r="H155" s="24"/>
      <c r="I155" s="24"/>
      <c r="J155" s="24"/>
      <c r="K155" s="24"/>
      <c r="L155" s="40">
        <v>0</v>
      </c>
      <c r="M155" s="40">
        <v>0</v>
      </c>
      <c r="N155" s="107">
        <v>0</v>
      </c>
      <c r="O155" s="40">
        <v>0</v>
      </c>
      <c r="P155" s="26">
        <v>0</v>
      </c>
      <c r="Q155" s="29"/>
    </row>
    <row r="156" spans="1:17" ht="48" customHeight="1">
      <c r="A156" s="23"/>
      <c r="B156" s="41" t="s">
        <v>158</v>
      </c>
      <c r="C156" s="40">
        <f t="shared" si="25"/>
        <v>0</v>
      </c>
      <c r="D156" s="40">
        <v>0</v>
      </c>
      <c r="E156" s="40">
        <v>0</v>
      </c>
      <c r="F156" s="40">
        <v>0</v>
      </c>
      <c r="G156" s="24"/>
      <c r="H156" s="24"/>
      <c r="I156" s="24"/>
      <c r="J156" s="24"/>
      <c r="K156" s="24"/>
      <c r="L156" s="40">
        <v>0</v>
      </c>
      <c r="M156" s="40">
        <v>0</v>
      </c>
      <c r="N156" s="107">
        <v>0</v>
      </c>
      <c r="O156" s="40">
        <v>0</v>
      </c>
      <c r="P156" s="26">
        <v>0</v>
      </c>
      <c r="Q156" s="29"/>
    </row>
    <row r="157" spans="1:17" ht="48" customHeight="1">
      <c r="A157" s="23"/>
      <c r="B157" s="41" t="s">
        <v>159</v>
      </c>
      <c r="C157" s="40">
        <f t="shared" si="25"/>
        <v>35020</v>
      </c>
      <c r="D157" s="40">
        <v>35020</v>
      </c>
      <c r="E157" s="40">
        <v>0</v>
      </c>
      <c r="F157" s="40">
        <v>0</v>
      </c>
      <c r="G157" s="24"/>
      <c r="H157" s="24"/>
      <c r="I157" s="24"/>
      <c r="J157" s="24"/>
      <c r="K157" s="24"/>
      <c r="L157" s="40">
        <f>M157+N157+O157</f>
        <v>35020</v>
      </c>
      <c r="M157" s="40">
        <v>35020</v>
      </c>
      <c r="N157" s="107">
        <v>0</v>
      </c>
      <c r="O157" s="40">
        <v>0</v>
      </c>
      <c r="P157" s="26">
        <f t="shared" si="24"/>
        <v>1</v>
      </c>
      <c r="Q157" s="29"/>
    </row>
    <row r="158" spans="1:17" ht="48" customHeight="1">
      <c r="A158" s="23"/>
      <c r="B158" s="41" t="s">
        <v>160</v>
      </c>
      <c r="C158" s="40">
        <f>D158+E158+F158</f>
        <v>300</v>
      </c>
      <c r="D158" s="40">
        <f>D159+D160</f>
        <v>300</v>
      </c>
      <c r="E158" s="40">
        <f>E159+E160</f>
        <v>0</v>
      </c>
      <c r="F158" s="40">
        <f>F159+F160</f>
        <v>0</v>
      </c>
      <c r="G158" s="24"/>
      <c r="H158" s="24"/>
      <c r="I158" s="24"/>
      <c r="J158" s="24"/>
      <c r="K158" s="24"/>
      <c r="L158" s="40">
        <f>M158+N158+O158</f>
        <v>295</v>
      </c>
      <c r="M158" s="40">
        <f>M159+M160</f>
        <v>295</v>
      </c>
      <c r="N158" s="107">
        <f>N159+N160</f>
        <v>0</v>
      </c>
      <c r="O158" s="40">
        <f>O159+O160</f>
        <v>0</v>
      </c>
      <c r="P158" s="26">
        <f t="shared" si="24"/>
        <v>0.9833333333333333</v>
      </c>
      <c r="Q158" s="29"/>
    </row>
    <row r="159" spans="1:17" ht="48" customHeight="1">
      <c r="A159" s="23"/>
      <c r="B159" s="41" t="s">
        <v>161</v>
      </c>
      <c r="C159" s="40">
        <f t="shared" si="25"/>
        <v>300</v>
      </c>
      <c r="D159" s="40">
        <v>300</v>
      </c>
      <c r="E159" s="40">
        <v>0</v>
      </c>
      <c r="F159" s="40">
        <v>0</v>
      </c>
      <c r="G159" s="24"/>
      <c r="H159" s="24"/>
      <c r="I159" s="24"/>
      <c r="J159" s="24"/>
      <c r="K159" s="24"/>
      <c r="L159" s="40">
        <f>M159+N159+O159</f>
        <v>295</v>
      </c>
      <c r="M159" s="40">
        <v>295</v>
      </c>
      <c r="N159" s="107">
        <v>0</v>
      </c>
      <c r="O159" s="40">
        <v>0</v>
      </c>
      <c r="P159" s="26">
        <f t="shared" si="24"/>
        <v>0.9833333333333333</v>
      </c>
      <c r="Q159" s="29"/>
    </row>
    <row r="160" spans="1:17" ht="48" customHeight="1">
      <c r="A160" s="23"/>
      <c r="B160" s="41" t="s">
        <v>162</v>
      </c>
      <c r="C160" s="40">
        <f t="shared" si="25"/>
        <v>0</v>
      </c>
      <c r="D160" s="40">
        <v>0</v>
      </c>
      <c r="E160" s="40">
        <v>0</v>
      </c>
      <c r="F160" s="40">
        <v>0</v>
      </c>
      <c r="G160" s="24"/>
      <c r="H160" s="24"/>
      <c r="I160" s="24"/>
      <c r="J160" s="24"/>
      <c r="K160" s="24"/>
      <c r="L160" s="40">
        <v>0</v>
      </c>
      <c r="M160" s="40">
        <v>0</v>
      </c>
      <c r="N160" s="107">
        <v>0</v>
      </c>
      <c r="O160" s="40">
        <v>0</v>
      </c>
      <c r="P160" s="26">
        <v>0</v>
      </c>
      <c r="Q160" s="29"/>
    </row>
    <row r="161" spans="1:17" ht="48" customHeight="1">
      <c r="A161" s="62">
        <v>4</v>
      </c>
      <c r="B161" s="63" t="s">
        <v>164</v>
      </c>
      <c r="C161" s="63">
        <f>C162+C165</f>
        <v>251438.8</v>
      </c>
      <c r="D161" s="63">
        <f aca="true" t="shared" si="26" ref="D161:O161">D162+D165</f>
        <v>3226.8</v>
      </c>
      <c r="E161" s="63">
        <f t="shared" si="26"/>
        <v>13018.7</v>
      </c>
      <c r="F161" s="63">
        <f t="shared" si="26"/>
        <v>235193.3</v>
      </c>
      <c r="G161" s="63">
        <f t="shared" si="26"/>
        <v>0</v>
      </c>
      <c r="H161" s="63">
        <f t="shared" si="26"/>
        <v>0</v>
      </c>
      <c r="I161" s="63">
        <f t="shared" si="26"/>
        <v>0</v>
      </c>
      <c r="J161" s="63">
        <f t="shared" si="26"/>
        <v>0</v>
      </c>
      <c r="K161" s="63">
        <f t="shared" si="26"/>
        <v>0</v>
      </c>
      <c r="L161" s="63">
        <f t="shared" si="26"/>
        <v>355342.55000000005</v>
      </c>
      <c r="M161" s="63">
        <f t="shared" si="26"/>
        <v>3226.8</v>
      </c>
      <c r="N161" s="70">
        <f t="shared" si="26"/>
        <v>0</v>
      </c>
      <c r="O161" s="63">
        <f t="shared" si="26"/>
        <v>352115.75</v>
      </c>
      <c r="P161" s="65">
        <f>L161/C161</f>
        <v>1.4132367399144445</v>
      </c>
      <c r="Q161" s="74"/>
    </row>
    <row r="162" spans="1:17" ht="48" customHeight="1">
      <c r="A162" s="58"/>
      <c r="B162" s="12" t="s">
        <v>165</v>
      </c>
      <c r="C162" s="76">
        <f>D162+E162+F162</f>
        <v>46742.8</v>
      </c>
      <c r="D162" s="76">
        <v>3226.8</v>
      </c>
      <c r="E162" s="76">
        <v>13018.7</v>
      </c>
      <c r="F162" s="76">
        <v>30497.3</v>
      </c>
      <c r="G162" s="12"/>
      <c r="H162" s="12"/>
      <c r="I162" s="12"/>
      <c r="J162" s="12"/>
      <c r="K162" s="12"/>
      <c r="L162" s="76">
        <f>M162+N162+O162</f>
        <v>41681.100000000006</v>
      </c>
      <c r="M162" s="77">
        <v>3226.8</v>
      </c>
      <c r="N162" s="108">
        <v>0</v>
      </c>
      <c r="O162" s="77">
        <v>38454.3</v>
      </c>
      <c r="P162" s="13">
        <f>L162/C162</f>
        <v>0.8917116646841867</v>
      </c>
      <c r="Q162" s="18"/>
    </row>
    <row r="163" spans="1:17" ht="48" customHeight="1">
      <c r="A163" s="23"/>
      <c r="B163" s="27" t="s">
        <v>166</v>
      </c>
      <c r="C163" s="42">
        <f>D163+E163+F163</f>
        <v>46742.8</v>
      </c>
      <c r="D163" s="42">
        <v>3226.8</v>
      </c>
      <c r="E163" s="42">
        <v>13018.7</v>
      </c>
      <c r="F163" s="42">
        <v>30497.3</v>
      </c>
      <c r="G163" s="24"/>
      <c r="H163" s="24"/>
      <c r="I163" s="24"/>
      <c r="J163" s="24"/>
      <c r="K163" s="24"/>
      <c r="L163" s="42">
        <f>M163+N163+O163</f>
        <v>41681.100000000006</v>
      </c>
      <c r="M163" s="43">
        <v>3226.8</v>
      </c>
      <c r="N163" s="35">
        <v>0</v>
      </c>
      <c r="O163" s="43">
        <v>38454.3</v>
      </c>
      <c r="P163" s="26">
        <f aca="true" t="shared" si="27" ref="P163:P171">L163/C163</f>
        <v>0.8917116646841867</v>
      </c>
      <c r="Q163" s="29"/>
    </row>
    <row r="164" spans="1:17" ht="48" customHeight="1">
      <c r="A164" s="23"/>
      <c r="B164" s="27" t="s">
        <v>167</v>
      </c>
      <c r="C164" s="42">
        <f>D164+E164+F164</f>
        <v>33724.1</v>
      </c>
      <c r="D164" s="42">
        <v>3226.8</v>
      </c>
      <c r="E164" s="42">
        <v>0</v>
      </c>
      <c r="F164" s="42">
        <v>30497.3</v>
      </c>
      <c r="G164" s="24"/>
      <c r="H164" s="24"/>
      <c r="I164" s="24"/>
      <c r="J164" s="24"/>
      <c r="K164" s="24"/>
      <c r="L164" s="42">
        <f>M164+N164+O164</f>
        <v>41681.100000000006</v>
      </c>
      <c r="M164" s="43">
        <v>3226.8</v>
      </c>
      <c r="N164" s="35">
        <v>0</v>
      </c>
      <c r="O164" s="43">
        <v>38454.3</v>
      </c>
      <c r="P164" s="26">
        <f t="shared" si="27"/>
        <v>1.235944028157905</v>
      </c>
      <c r="Q164" s="29"/>
    </row>
    <row r="165" spans="1:17" ht="48" customHeight="1">
      <c r="A165" s="23"/>
      <c r="B165" s="24" t="s">
        <v>168</v>
      </c>
      <c r="C165" s="24">
        <f>C166+C170</f>
        <v>204696</v>
      </c>
      <c r="D165" s="24">
        <f aca="true" t="shared" si="28" ref="D165:O165">D166+D170</f>
        <v>0</v>
      </c>
      <c r="E165" s="24">
        <f t="shared" si="28"/>
        <v>0</v>
      </c>
      <c r="F165" s="24">
        <f t="shared" si="28"/>
        <v>204696</v>
      </c>
      <c r="G165" s="24">
        <f t="shared" si="28"/>
        <v>0</v>
      </c>
      <c r="H165" s="24">
        <f t="shared" si="28"/>
        <v>0</v>
      </c>
      <c r="I165" s="24">
        <f t="shared" si="28"/>
        <v>0</v>
      </c>
      <c r="J165" s="24">
        <f t="shared" si="28"/>
        <v>0</v>
      </c>
      <c r="K165" s="24">
        <f t="shared" si="28"/>
        <v>0</v>
      </c>
      <c r="L165" s="24">
        <f t="shared" si="28"/>
        <v>313661.45</v>
      </c>
      <c r="M165" s="24">
        <f t="shared" si="28"/>
        <v>0</v>
      </c>
      <c r="N165" s="33">
        <f t="shared" si="28"/>
        <v>0</v>
      </c>
      <c r="O165" s="24">
        <f t="shared" si="28"/>
        <v>313661.45</v>
      </c>
      <c r="P165" s="26">
        <f t="shared" si="27"/>
        <v>1.5323281842341814</v>
      </c>
      <c r="Q165" s="29"/>
    </row>
    <row r="166" spans="1:17" ht="48" customHeight="1">
      <c r="A166" s="23"/>
      <c r="B166" s="27" t="s">
        <v>169</v>
      </c>
      <c r="C166" s="42">
        <f>D166+E166+F166</f>
        <v>104682</v>
      </c>
      <c r="D166" s="42">
        <v>0</v>
      </c>
      <c r="E166" s="42">
        <v>0</v>
      </c>
      <c r="F166" s="42">
        <f>F167+F168+F169</f>
        <v>104682</v>
      </c>
      <c r="G166" s="24"/>
      <c r="H166" s="24"/>
      <c r="I166" s="24"/>
      <c r="J166" s="24"/>
      <c r="K166" s="24"/>
      <c r="L166" s="42">
        <f>L167+L168+L169</f>
        <v>166591.67</v>
      </c>
      <c r="M166" s="43">
        <v>0</v>
      </c>
      <c r="N166" s="35">
        <v>0</v>
      </c>
      <c r="O166" s="43">
        <f>O167+O168+O169</f>
        <v>166591.67</v>
      </c>
      <c r="P166" s="26">
        <f t="shared" si="27"/>
        <v>1.591407023174949</v>
      </c>
      <c r="Q166" s="29"/>
    </row>
    <row r="167" spans="1:17" ht="48" customHeight="1">
      <c r="A167" s="23"/>
      <c r="B167" s="27" t="s">
        <v>170</v>
      </c>
      <c r="C167" s="42">
        <f>F167</f>
        <v>95186</v>
      </c>
      <c r="D167" s="42">
        <v>0</v>
      </c>
      <c r="E167" s="42">
        <v>0</v>
      </c>
      <c r="F167" s="42">
        <v>95186</v>
      </c>
      <c r="G167" s="24"/>
      <c r="H167" s="24"/>
      <c r="I167" s="24"/>
      <c r="J167" s="24"/>
      <c r="K167" s="24"/>
      <c r="L167" s="42">
        <f>O167</f>
        <v>29757.41</v>
      </c>
      <c r="M167" s="43">
        <v>0</v>
      </c>
      <c r="N167" s="35">
        <v>0</v>
      </c>
      <c r="O167" s="43">
        <v>29757.41</v>
      </c>
      <c r="P167" s="26">
        <f t="shared" si="27"/>
        <v>0.3126238102241926</v>
      </c>
      <c r="Q167" s="29"/>
    </row>
    <row r="168" spans="1:17" ht="48" customHeight="1">
      <c r="A168" s="23"/>
      <c r="B168" s="27" t="s">
        <v>171</v>
      </c>
      <c r="C168" s="42">
        <f>D168+E168+F168</f>
        <v>9496</v>
      </c>
      <c r="D168" s="42">
        <v>0</v>
      </c>
      <c r="E168" s="42">
        <v>0</v>
      </c>
      <c r="F168" s="42">
        <v>9496</v>
      </c>
      <c r="G168" s="24"/>
      <c r="H168" s="24"/>
      <c r="I168" s="24"/>
      <c r="J168" s="24"/>
      <c r="K168" s="24"/>
      <c r="L168" s="42">
        <f>O168</f>
        <v>136834.26</v>
      </c>
      <c r="M168" s="43">
        <v>0</v>
      </c>
      <c r="N168" s="35">
        <v>0</v>
      </c>
      <c r="O168" s="43">
        <v>136834.26</v>
      </c>
      <c r="P168" s="26">
        <f t="shared" si="27"/>
        <v>14.40967354675653</v>
      </c>
      <c r="Q168" s="29"/>
    </row>
    <row r="169" spans="1:17" ht="48" customHeight="1">
      <c r="A169" s="23"/>
      <c r="B169" s="27" t="s">
        <v>172</v>
      </c>
      <c r="C169" s="42">
        <v>0</v>
      </c>
      <c r="D169" s="42">
        <v>0</v>
      </c>
      <c r="E169" s="42">
        <v>0</v>
      </c>
      <c r="F169" s="42">
        <v>0</v>
      </c>
      <c r="G169" s="24"/>
      <c r="H169" s="24"/>
      <c r="I169" s="24"/>
      <c r="J169" s="24"/>
      <c r="K169" s="24"/>
      <c r="L169" s="42">
        <v>0</v>
      </c>
      <c r="M169" s="43">
        <v>0</v>
      </c>
      <c r="N169" s="35">
        <v>0</v>
      </c>
      <c r="O169" s="43">
        <v>0</v>
      </c>
      <c r="P169" s="26">
        <v>0</v>
      </c>
      <c r="Q169" s="29"/>
    </row>
    <row r="170" spans="1:17" ht="48" customHeight="1">
      <c r="A170" s="23"/>
      <c r="B170" s="27" t="s">
        <v>173</v>
      </c>
      <c r="C170" s="42">
        <f>F170</f>
        <v>100014</v>
      </c>
      <c r="D170" s="42">
        <v>0</v>
      </c>
      <c r="E170" s="42">
        <v>0</v>
      </c>
      <c r="F170" s="42">
        <f>F171+F172+F173</f>
        <v>100014</v>
      </c>
      <c r="G170" s="24"/>
      <c r="H170" s="24"/>
      <c r="I170" s="24"/>
      <c r="J170" s="24"/>
      <c r="K170" s="24"/>
      <c r="L170" s="42">
        <f>L171+L172+L173</f>
        <v>147069.78</v>
      </c>
      <c r="M170" s="43">
        <v>0</v>
      </c>
      <c r="N170" s="35">
        <v>0</v>
      </c>
      <c r="O170" s="43">
        <f>O171+O172+O173</f>
        <v>147069.78</v>
      </c>
      <c r="P170" s="26">
        <f t="shared" si="27"/>
        <v>1.4704919311296418</v>
      </c>
      <c r="Q170" s="29"/>
    </row>
    <row r="171" spans="1:17" ht="48" customHeight="1">
      <c r="A171" s="23"/>
      <c r="B171" s="27" t="s">
        <v>170</v>
      </c>
      <c r="C171" s="42">
        <f>F171</f>
        <v>100014</v>
      </c>
      <c r="D171" s="42">
        <v>0</v>
      </c>
      <c r="E171" s="42">
        <v>0</v>
      </c>
      <c r="F171" s="42">
        <v>100014</v>
      </c>
      <c r="G171" s="24"/>
      <c r="H171" s="24"/>
      <c r="I171" s="24"/>
      <c r="J171" s="24"/>
      <c r="K171" s="24"/>
      <c r="L171" s="42">
        <f>O171</f>
        <v>108885.17</v>
      </c>
      <c r="M171" s="43">
        <v>0</v>
      </c>
      <c r="N171" s="35">
        <v>0</v>
      </c>
      <c r="O171" s="43">
        <v>108885.17</v>
      </c>
      <c r="P171" s="26">
        <f t="shared" si="27"/>
        <v>1.088699282100506</v>
      </c>
      <c r="Q171" s="29"/>
    </row>
    <row r="172" spans="1:17" ht="48" customHeight="1">
      <c r="A172" s="23"/>
      <c r="B172" s="27" t="s">
        <v>171</v>
      </c>
      <c r="C172" s="42">
        <f>F172</f>
        <v>0</v>
      </c>
      <c r="D172" s="42">
        <v>0</v>
      </c>
      <c r="E172" s="42">
        <v>0</v>
      </c>
      <c r="F172" s="42">
        <v>0</v>
      </c>
      <c r="G172" s="24"/>
      <c r="H172" s="24"/>
      <c r="I172" s="24"/>
      <c r="J172" s="24"/>
      <c r="K172" s="24"/>
      <c r="L172" s="42">
        <f>O172</f>
        <v>38184.61</v>
      </c>
      <c r="M172" s="43">
        <v>0</v>
      </c>
      <c r="N172" s="35">
        <v>0</v>
      </c>
      <c r="O172" s="43">
        <v>38184.61</v>
      </c>
      <c r="P172" s="26">
        <v>0</v>
      </c>
      <c r="Q172" s="29"/>
    </row>
    <row r="173" spans="1:17" ht="48" customHeight="1">
      <c r="A173" s="23"/>
      <c r="B173" s="27" t="s">
        <v>174</v>
      </c>
      <c r="C173" s="42">
        <v>0</v>
      </c>
      <c r="D173" s="42">
        <v>0</v>
      </c>
      <c r="E173" s="42">
        <v>0</v>
      </c>
      <c r="F173" s="42">
        <v>0</v>
      </c>
      <c r="G173" s="24"/>
      <c r="H173" s="24"/>
      <c r="I173" s="24"/>
      <c r="J173" s="24"/>
      <c r="K173" s="24"/>
      <c r="L173" s="42">
        <v>0</v>
      </c>
      <c r="M173" s="43">
        <v>0</v>
      </c>
      <c r="N173" s="35">
        <v>0</v>
      </c>
      <c r="O173" s="43">
        <v>0</v>
      </c>
      <c r="P173" s="26">
        <v>0</v>
      </c>
      <c r="Q173" s="29"/>
    </row>
    <row r="174" spans="1:17" ht="57.75" customHeight="1">
      <c r="A174" s="62">
        <v>5</v>
      </c>
      <c r="B174" s="63" t="s">
        <v>202</v>
      </c>
      <c r="C174" s="63">
        <f>C175+C181+C185+C201</f>
        <v>386295.62</v>
      </c>
      <c r="D174" s="63">
        <f aca="true" t="shared" si="29" ref="D174:O174">D175+D181+D185+D201</f>
        <v>30788.190000000002</v>
      </c>
      <c r="E174" s="63">
        <f t="shared" si="29"/>
        <v>306392.19</v>
      </c>
      <c r="F174" s="63">
        <f t="shared" si="29"/>
        <v>49115.240000000005</v>
      </c>
      <c r="G174" s="63">
        <f t="shared" si="29"/>
        <v>0</v>
      </c>
      <c r="H174" s="63">
        <f t="shared" si="29"/>
        <v>0</v>
      </c>
      <c r="I174" s="63">
        <f t="shared" si="29"/>
        <v>0</v>
      </c>
      <c r="J174" s="63">
        <f t="shared" si="29"/>
        <v>0</v>
      </c>
      <c r="K174" s="63">
        <f t="shared" si="29"/>
        <v>0</v>
      </c>
      <c r="L174" s="63">
        <f t="shared" si="29"/>
        <v>330455.13</v>
      </c>
      <c r="M174" s="63">
        <f t="shared" si="29"/>
        <v>30251.45</v>
      </c>
      <c r="N174" s="70">
        <f>N175+N181+N185+N201</f>
        <v>253621.38</v>
      </c>
      <c r="O174" s="63">
        <f t="shared" si="29"/>
        <v>46582.3</v>
      </c>
      <c r="P174" s="65">
        <f>L174/C174</f>
        <v>0.8554462253545614</v>
      </c>
      <c r="Q174" s="74"/>
    </row>
    <row r="175" spans="1:17" ht="48" customHeight="1">
      <c r="A175" s="58"/>
      <c r="B175" s="17" t="s">
        <v>175</v>
      </c>
      <c r="C175" s="78">
        <f>C176</f>
        <v>130804.65999999999</v>
      </c>
      <c r="D175" s="78">
        <f>D176</f>
        <v>13855.390000000001</v>
      </c>
      <c r="E175" s="78">
        <f>E176</f>
        <v>85153.82</v>
      </c>
      <c r="F175" s="78">
        <f>F176</f>
        <v>31795.45</v>
      </c>
      <c r="G175" s="12"/>
      <c r="H175" s="12"/>
      <c r="I175" s="12"/>
      <c r="J175" s="12"/>
      <c r="K175" s="12"/>
      <c r="L175" s="78">
        <f>L176</f>
        <v>106788.83999999998</v>
      </c>
      <c r="M175" s="78">
        <f>M176</f>
        <v>13855.45</v>
      </c>
      <c r="N175" s="81">
        <f>N176</f>
        <v>63670.88</v>
      </c>
      <c r="O175" s="78">
        <f>O176</f>
        <v>29262.510000000002</v>
      </c>
      <c r="P175" s="13">
        <f aca="true" t="shared" si="30" ref="P175:P217">L175/C175</f>
        <v>0.8163993545795691</v>
      </c>
      <c r="Q175" s="18"/>
    </row>
    <row r="176" spans="1:17" ht="84.75" customHeight="1">
      <c r="A176" s="23"/>
      <c r="B176" s="33" t="s">
        <v>176</v>
      </c>
      <c r="C176" s="44">
        <f>SUM(C177:C180)</f>
        <v>130804.65999999999</v>
      </c>
      <c r="D176" s="44">
        <f>SUM(D177:D180)</f>
        <v>13855.390000000001</v>
      </c>
      <c r="E176" s="44">
        <f>SUM(E177:E180)</f>
        <v>85153.82</v>
      </c>
      <c r="F176" s="44">
        <f>SUM(F177:F180)</f>
        <v>31795.45</v>
      </c>
      <c r="G176" s="24"/>
      <c r="H176" s="24"/>
      <c r="I176" s="24"/>
      <c r="J176" s="24"/>
      <c r="K176" s="24"/>
      <c r="L176" s="44">
        <f>SUM(L177:L180)</f>
        <v>106788.83999999998</v>
      </c>
      <c r="M176" s="44">
        <f>SUM(M177:M180)</f>
        <v>13855.45</v>
      </c>
      <c r="N176" s="49">
        <f>N177+N179+N180</f>
        <v>63670.88</v>
      </c>
      <c r="O176" s="44">
        <f>SUM(O177:O180)</f>
        <v>29262.510000000002</v>
      </c>
      <c r="P176" s="26">
        <f t="shared" si="30"/>
        <v>0.8163993545795691</v>
      </c>
      <c r="Q176" s="29"/>
    </row>
    <row r="177" spans="1:17" ht="48" customHeight="1">
      <c r="A177" s="23"/>
      <c r="B177" s="33" t="s">
        <v>177</v>
      </c>
      <c r="C177" s="44">
        <f>D177+E177+F177</f>
        <v>80630.94</v>
      </c>
      <c r="D177" s="44">
        <v>8788.77</v>
      </c>
      <c r="E177" s="44">
        <v>52490.74</v>
      </c>
      <c r="F177" s="44">
        <v>19351.43</v>
      </c>
      <c r="G177" s="24"/>
      <c r="H177" s="24"/>
      <c r="I177" s="24"/>
      <c r="J177" s="24"/>
      <c r="K177" s="24"/>
      <c r="L177" s="44">
        <f>M177+N177+O177</f>
        <v>78881.57999999999</v>
      </c>
      <c r="M177" s="44">
        <v>8788.77</v>
      </c>
      <c r="N177" s="49">
        <v>51212.6</v>
      </c>
      <c r="O177" s="44">
        <v>18880.21</v>
      </c>
      <c r="P177" s="26">
        <f t="shared" si="30"/>
        <v>0.9783041100599842</v>
      </c>
      <c r="Q177" s="29"/>
    </row>
    <row r="178" spans="1:17" ht="48" customHeight="1">
      <c r="A178" s="23"/>
      <c r="B178" s="33" t="s">
        <v>178</v>
      </c>
      <c r="C178" s="44">
        <f>D178+E178+F178</f>
        <v>23243.46</v>
      </c>
      <c r="D178" s="44">
        <v>2334.54</v>
      </c>
      <c r="E178" s="44">
        <v>15131.49</v>
      </c>
      <c r="F178" s="44">
        <v>5777.43</v>
      </c>
      <c r="G178" s="24"/>
      <c r="H178" s="24"/>
      <c r="I178" s="24"/>
      <c r="J178" s="24"/>
      <c r="K178" s="24"/>
      <c r="L178" s="44">
        <f>M178+N178+O178</f>
        <v>7989.91</v>
      </c>
      <c r="M178" s="44">
        <v>2334.6</v>
      </c>
      <c r="N178" s="49">
        <v>0</v>
      </c>
      <c r="O178" s="44">
        <v>5655.31</v>
      </c>
      <c r="P178" s="26">
        <f t="shared" si="30"/>
        <v>0.3437487362036461</v>
      </c>
      <c r="Q178" s="29"/>
    </row>
    <row r="179" spans="1:17" ht="48" customHeight="1">
      <c r="A179" s="23"/>
      <c r="B179" s="33" t="s">
        <v>179</v>
      </c>
      <c r="C179" s="44">
        <f>D179+E179+F179</f>
        <v>11153</v>
      </c>
      <c r="D179" s="44">
        <v>1154.35</v>
      </c>
      <c r="E179" s="44">
        <v>7260.6</v>
      </c>
      <c r="F179" s="44">
        <v>2738.05</v>
      </c>
      <c r="G179" s="24"/>
      <c r="H179" s="24"/>
      <c r="I179" s="24"/>
      <c r="J179" s="24"/>
      <c r="K179" s="24"/>
      <c r="L179" s="44">
        <f>M179+N179+O179</f>
        <v>10929.369999999999</v>
      </c>
      <c r="M179" s="44">
        <v>1154.35</v>
      </c>
      <c r="N179" s="49">
        <v>7098.2</v>
      </c>
      <c r="O179" s="44">
        <v>2676.82</v>
      </c>
      <c r="P179" s="26">
        <f t="shared" si="30"/>
        <v>0.9799488926746166</v>
      </c>
      <c r="Q179" s="29"/>
    </row>
    <row r="180" spans="1:17" ht="63" customHeight="1">
      <c r="A180" s="23"/>
      <c r="B180" s="33" t="s">
        <v>180</v>
      </c>
      <c r="C180" s="44">
        <f>D180+E180+F180</f>
        <v>15777.259999999998</v>
      </c>
      <c r="D180" s="44">
        <v>1577.73</v>
      </c>
      <c r="E180" s="44">
        <v>10270.99</v>
      </c>
      <c r="F180" s="44">
        <v>3928.54</v>
      </c>
      <c r="G180" s="24"/>
      <c r="H180" s="24"/>
      <c r="I180" s="24"/>
      <c r="J180" s="24"/>
      <c r="K180" s="24"/>
      <c r="L180" s="44">
        <f>M180+N180+O180</f>
        <v>8987.98</v>
      </c>
      <c r="M180" s="44">
        <v>1577.73</v>
      </c>
      <c r="N180" s="49">
        <v>5360.08</v>
      </c>
      <c r="O180" s="44">
        <v>2050.17</v>
      </c>
      <c r="P180" s="26">
        <f t="shared" si="30"/>
        <v>0.5696793993380347</v>
      </c>
      <c r="Q180" s="29"/>
    </row>
    <row r="181" spans="1:17" ht="48" customHeight="1">
      <c r="A181" s="58"/>
      <c r="B181" s="79" t="s">
        <v>181</v>
      </c>
      <c r="C181" s="78">
        <f>C182</f>
        <v>141226.38999999998</v>
      </c>
      <c r="D181" s="78">
        <f>D182</f>
        <v>13767.4</v>
      </c>
      <c r="E181" s="78">
        <f>E182</f>
        <v>110139.2</v>
      </c>
      <c r="F181" s="78">
        <f>F182</f>
        <v>17319.79</v>
      </c>
      <c r="G181" s="12"/>
      <c r="H181" s="12"/>
      <c r="I181" s="12"/>
      <c r="J181" s="12"/>
      <c r="K181" s="12"/>
      <c r="L181" s="78">
        <f>L182</f>
        <v>141226.38999999998</v>
      </c>
      <c r="M181" s="78">
        <f>M182</f>
        <v>13767.4</v>
      </c>
      <c r="N181" s="81">
        <f>N182</f>
        <v>110139.2</v>
      </c>
      <c r="O181" s="78">
        <f>O182</f>
        <v>17319.79</v>
      </c>
      <c r="P181" s="13">
        <f t="shared" si="30"/>
        <v>1</v>
      </c>
      <c r="Q181" s="18"/>
    </row>
    <row r="182" spans="1:17" ht="48" customHeight="1">
      <c r="A182" s="23"/>
      <c r="B182" s="45" t="s">
        <v>182</v>
      </c>
      <c r="C182" s="44">
        <f>C183+C184</f>
        <v>141226.38999999998</v>
      </c>
      <c r="D182" s="44">
        <f>D183+D184</f>
        <v>13767.4</v>
      </c>
      <c r="E182" s="44">
        <f>E183+E184</f>
        <v>110139.2</v>
      </c>
      <c r="F182" s="44">
        <f>F183+F184</f>
        <v>17319.79</v>
      </c>
      <c r="G182" s="24"/>
      <c r="H182" s="24"/>
      <c r="I182" s="24"/>
      <c r="J182" s="24"/>
      <c r="K182" s="24"/>
      <c r="L182" s="44">
        <f>L183+L184</f>
        <v>141226.38999999998</v>
      </c>
      <c r="M182" s="44">
        <f>M183+M184</f>
        <v>13767.4</v>
      </c>
      <c r="N182" s="49">
        <f>N183+N184</f>
        <v>110139.2</v>
      </c>
      <c r="O182" s="44">
        <f>O183+O184</f>
        <v>17319.79</v>
      </c>
      <c r="P182" s="26">
        <f t="shared" si="30"/>
        <v>1</v>
      </c>
      <c r="Q182" s="29"/>
    </row>
    <row r="183" spans="1:17" ht="48" customHeight="1">
      <c r="A183" s="23"/>
      <c r="B183" s="46" t="s">
        <v>183</v>
      </c>
      <c r="C183" s="44">
        <f>D183+E183+F183</f>
        <v>137751.78999999998</v>
      </c>
      <c r="D183" s="44">
        <v>13767.4</v>
      </c>
      <c r="E183" s="44">
        <v>110139.2</v>
      </c>
      <c r="F183" s="44">
        <v>13845.19</v>
      </c>
      <c r="G183" s="24"/>
      <c r="H183" s="24"/>
      <c r="I183" s="24"/>
      <c r="J183" s="24"/>
      <c r="K183" s="24"/>
      <c r="L183" s="44">
        <f>M183+N183+O183</f>
        <v>137751.78999999998</v>
      </c>
      <c r="M183" s="44">
        <v>13767.4</v>
      </c>
      <c r="N183" s="49">
        <v>110139.2</v>
      </c>
      <c r="O183" s="44">
        <v>13845.19</v>
      </c>
      <c r="P183" s="26">
        <f t="shared" si="30"/>
        <v>1</v>
      </c>
      <c r="Q183" s="29"/>
    </row>
    <row r="184" spans="1:17" ht="48" customHeight="1">
      <c r="A184" s="23"/>
      <c r="B184" s="46" t="s">
        <v>184</v>
      </c>
      <c r="C184" s="44">
        <f>D184+E184+F184</f>
        <v>3474.6</v>
      </c>
      <c r="D184" s="44">
        <v>0</v>
      </c>
      <c r="E184" s="44">
        <v>0</v>
      </c>
      <c r="F184" s="44">
        <v>3474.6</v>
      </c>
      <c r="G184" s="24"/>
      <c r="H184" s="24"/>
      <c r="I184" s="24"/>
      <c r="J184" s="24"/>
      <c r="K184" s="24"/>
      <c r="L184" s="44">
        <f>M184+N184+O184</f>
        <v>3474.6</v>
      </c>
      <c r="M184" s="44">
        <v>0</v>
      </c>
      <c r="N184" s="49">
        <v>0</v>
      </c>
      <c r="O184" s="44">
        <v>3474.6</v>
      </c>
      <c r="P184" s="26">
        <f t="shared" si="30"/>
        <v>1</v>
      </c>
      <c r="Q184" s="29"/>
    </row>
    <row r="185" spans="1:17" ht="61.5" customHeight="1">
      <c r="A185" s="58"/>
      <c r="B185" s="80" t="s">
        <v>185</v>
      </c>
      <c r="C185" s="78">
        <f>C186+C194+C196+C198</f>
        <v>113396.56999999999</v>
      </c>
      <c r="D185" s="78">
        <f>D186+D194+D196+D198</f>
        <v>2297.3999999999996</v>
      </c>
      <c r="E185" s="78">
        <f>E186+E194+E196+E198</f>
        <v>111099.16999999998</v>
      </c>
      <c r="F185" s="78">
        <f>F186+F194+F196+F198</f>
        <v>0</v>
      </c>
      <c r="G185" s="12"/>
      <c r="H185" s="12"/>
      <c r="I185" s="12"/>
      <c r="J185" s="12"/>
      <c r="K185" s="12"/>
      <c r="L185" s="78">
        <f>L186+L194+L196+L198</f>
        <v>81658.70000000001</v>
      </c>
      <c r="M185" s="78">
        <f>M186+M194+M196+M198</f>
        <v>1847.4</v>
      </c>
      <c r="N185" s="81">
        <f>N186+N194+N196+N198</f>
        <v>79811.3</v>
      </c>
      <c r="O185" s="78">
        <f>O186+O194+O196+O198</f>
        <v>0</v>
      </c>
      <c r="P185" s="13">
        <f t="shared" si="30"/>
        <v>0.7201161375516033</v>
      </c>
      <c r="Q185" s="18"/>
    </row>
    <row r="186" spans="1:99" ht="48" customHeight="1">
      <c r="A186" s="23"/>
      <c r="B186" s="45" t="s">
        <v>186</v>
      </c>
      <c r="C186" s="44">
        <f aca="true" t="shared" si="31" ref="C186:C193">D186+E186+F186</f>
        <v>111549.16999999998</v>
      </c>
      <c r="D186" s="44">
        <f>SUM(D187:D193)</f>
        <v>450</v>
      </c>
      <c r="E186" s="44">
        <f>SUM(E187:E193)</f>
        <v>111099.16999999998</v>
      </c>
      <c r="F186" s="44">
        <f>SUM(F187:F193)</f>
        <v>0</v>
      </c>
      <c r="G186" s="24"/>
      <c r="H186" s="24"/>
      <c r="I186" s="24"/>
      <c r="J186" s="24"/>
      <c r="K186" s="24"/>
      <c r="L186" s="44">
        <f aca="true" t="shared" si="32" ref="L186:L199">M186+N186+O186</f>
        <v>79811.3</v>
      </c>
      <c r="M186" s="44">
        <f>SUM(M187:M193)</f>
        <v>0</v>
      </c>
      <c r="N186" s="49">
        <f>SUM(N187:N193)</f>
        <v>79811.3</v>
      </c>
      <c r="O186" s="44">
        <f>SUM(O187:O193)</f>
        <v>0</v>
      </c>
      <c r="P186" s="26">
        <f t="shared" si="30"/>
        <v>0.7154808951066155</v>
      </c>
      <c r="Q186" s="29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</row>
    <row r="187" spans="1:99" ht="48" customHeight="1">
      <c r="A187" s="23"/>
      <c r="B187" s="45" t="s">
        <v>187</v>
      </c>
      <c r="C187" s="44">
        <f t="shared" si="31"/>
        <v>9450</v>
      </c>
      <c r="D187" s="44">
        <v>450</v>
      </c>
      <c r="E187" s="44">
        <v>9000</v>
      </c>
      <c r="F187" s="44">
        <v>0</v>
      </c>
      <c r="G187" s="24"/>
      <c r="H187" s="24"/>
      <c r="I187" s="24"/>
      <c r="J187" s="24"/>
      <c r="K187" s="24"/>
      <c r="L187" s="44">
        <f t="shared" si="32"/>
        <v>0</v>
      </c>
      <c r="M187" s="44">
        <v>0</v>
      </c>
      <c r="N187" s="49">
        <v>0</v>
      </c>
      <c r="O187" s="44">
        <v>0</v>
      </c>
      <c r="P187" s="26">
        <f t="shared" si="30"/>
        <v>0</v>
      </c>
      <c r="Q187" s="29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</row>
    <row r="188" spans="1:99" ht="48" customHeight="1">
      <c r="A188" s="23"/>
      <c r="B188" s="45" t="s">
        <v>188</v>
      </c>
      <c r="C188" s="44">
        <f t="shared" si="31"/>
        <v>41320.84</v>
      </c>
      <c r="D188" s="44">
        <v>0</v>
      </c>
      <c r="E188" s="44">
        <v>41320.84</v>
      </c>
      <c r="F188" s="44">
        <v>0</v>
      </c>
      <c r="G188" s="24"/>
      <c r="H188" s="24"/>
      <c r="I188" s="24"/>
      <c r="J188" s="24"/>
      <c r="K188" s="24"/>
      <c r="L188" s="44">
        <f t="shared" si="32"/>
        <v>39198.92</v>
      </c>
      <c r="M188" s="44">
        <v>0</v>
      </c>
      <c r="N188" s="49">
        <v>39198.92</v>
      </c>
      <c r="O188" s="44">
        <v>0</v>
      </c>
      <c r="P188" s="26">
        <f t="shared" si="30"/>
        <v>0.9486477041609028</v>
      </c>
      <c r="Q188" s="29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</row>
    <row r="189" spans="1:99" ht="48" customHeight="1">
      <c r="A189" s="23"/>
      <c r="B189" s="45" t="s">
        <v>189</v>
      </c>
      <c r="C189" s="44">
        <f t="shared" si="31"/>
        <v>14293.44</v>
      </c>
      <c r="D189" s="44">
        <v>0</v>
      </c>
      <c r="E189" s="44">
        <v>14293.44</v>
      </c>
      <c r="F189" s="44">
        <v>0</v>
      </c>
      <c r="G189" s="24"/>
      <c r="H189" s="24"/>
      <c r="I189" s="24"/>
      <c r="J189" s="24"/>
      <c r="K189" s="24"/>
      <c r="L189" s="44">
        <f t="shared" si="32"/>
        <v>14293.4</v>
      </c>
      <c r="M189" s="44">
        <v>0</v>
      </c>
      <c r="N189" s="49">
        <v>14293.4</v>
      </c>
      <c r="O189" s="44">
        <v>0</v>
      </c>
      <c r="P189" s="26">
        <f t="shared" si="30"/>
        <v>0.9999972015134215</v>
      </c>
      <c r="Q189" s="29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</row>
    <row r="190" spans="1:99" ht="48" customHeight="1">
      <c r="A190" s="23"/>
      <c r="B190" s="45" t="s">
        <v>190</v>
      </c>
      <c r="C190" s="44">
        <f t="shared" si="31"/>
        <v>14128.68</v>
      </c>
      <c r="D190" s="44">
        <v>0</v>
      </c>
      <c r="E190" s="44">
        <v>14128.68</v>
      </c>
      <c r="F190" s="44">
        <v>0</v>
      </c>
      <c r="G190" s="24"/>
      <c r="H190" s="24"/>
      <c r="I190" s="24"/>
      <c r="J190" s="24"/>
      <c r="K190" s="24"/>
      <c r="L190" s="44">
        <f t="shared" si="32"/>
        <v>14128.7</v>
      </c>
      <c r="M190" s="44">
        <v>0</v>
      </c>
      <c r="N190" s="49">
        <v>14128.7</v>
      </c>
      <c r="O190" s="44">
        <v>0</v>
      </c>
      <c r="P190" s="26">
        <f t="shared" si="30"/>
        <v>1.0000014155604062</v>
      </c>
      <c r="Q190" s="29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</row>
    <row r="191" spans="1:99" ht="48" customHeight="1">
      <c r="A191" s="23"/>
      <c r="B191" s="45" t="s">
        <v>191</v>
      </c>
      <c r="C191" s="44">
        <f t="shared" si="31"/>
        <v>20165.92</v>
      </c>
      <c r="D191" s="44">
        <v>0</v>
      </c>
      <c r="E191" s="44">
        <v>20165.92</v>
      </c>
      <c r="F191" s="44">
        <v>0</v>
      </c>
      <c r="G191" s="24"/>
      <c r="H191" s="24"/>
      <c r="I191" s="24"/>
      <c r="J191" s="24"/>
      <c r="K191" s="24"/>
      <c r="L191" s="44">
        <f t="shared" si="32"/>
        <v>0</v>
      </c>
      <c r="M191" s="44">
        <v>0</v>
      </c>
      <c r="N191" s="49">
        <f>F191</f>
        <v>0</v>
      </c>
      <c r="O191" s="44">
        <v>0</v>
      </c>
      <c r="P191" s="26">
        <f t="shared" si="30"/>
        <v>0</v>
      </c>
      <c r="Q191" s="29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</row>
    <row r="192" spans="1:99" ht="48" customHeight="1">
      <c r="A192" s="23"/>
      <c r="B192" s="45" t="s">
        <v>192</v>
      </c>
      <c r="C192" s="44">
        <f t="shared" si="31"/>
        <v>6236.98</v>
      </c>
      <c r="D192" s="44">
        <v>0</v>
      </c>
      <c r="E192" s="44">
        <v>6236.98</v>
      </c>
      <c r="F192" s="44">
        <v>0</v>
      </c>
      <c r="G192" s="24"/>
      <c r="H192" s="24"/>
      <c r="I192" s="24"/>
      <c r="J192" s="24"/>
      <c r="K192" s="24"/>
      <c r="L192" s="44">
        <f t="shared" si="32"/>
        <v>6236.98</v>
      </c>
      <c r="M192" s="44">
        <v>0</v>
      </c>
      <c r="N192" s="49">
        <v>6236.98</v>
      </c>
      <c r="O192" s="44">
        <v>0</v>
      </c>
      <c r="P192" s="26">
        <f t="shared" si="30"/>
        <v>1</v>
      </c>
      <c r="Q192" s="29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</row>
    <row r="193" spans="1:99" ht="48" customHeight="1">
      <c r="A193" s="23"/>
      <c r="B193" s="45" t="s">
        <v>193</v>
      </c>
      <c r="C193" s="44">
        <f t="shared" si="31"/>
        <v>5953.31</v>
      </c>
      <c r="D193" s="44">
        <v>0</v>
      </c>
      <c r="E193" s="44">
        <v>5953.31</v>
      </c>
      <c r="F193" s="44">
        <v>0</v>
      </c>
      <c r="G193" s="24"/>
      <c r="H193" s="24"/>
      <c r="I193" s="24"/>
      <c r="J193" s="24"/>
      <c r="K193" s="24"/>
      <c r="L193" s="44">
        <f t="shared" si="32"/>
        <v>5953.3</v>
      </c>
      <c r="M193" s="44">
        <v>0</v>
      </c>
      <c r="N193" s="49">
        <v>5953.3</v>
      </c>
      <c r="O193" s="44">
        <v>0</v>
      </c>
      <c r="P193" s="26">
        <f t="shared" si="30"/>
        <v>0.9999983202621734</v>
      </c>
      <c r="Q193" s="29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</row>
    <row r="194" spans="1:99" ht="59.25" customHeight="1">
      <c r="A194" s="23"/>
      <c r="B194" s="45" t="s">
        <v>194</v>
      </c>
      <c r="C194" s="44">
        <f>C195</f>
        <v>0</v>
      </c>
      <c r="D194" s="44">
        <f>D195</f>
        <v>0</v>
      </c>
      <c r="E194" s="44">
        <f>E195</f>
        <v>0</v>
      </c>
      <c r="F194" s="44">
        <f>F195</f>
        <v>0</v>
      </c>
      <c r="G194" s="24"/>
      <c r="H194" s="24"/>
      <c r="I194" s="24"/>
      <c r="J194" s="24"/>
      <c r="K194" s="24"/>
      <c r="L194" s="44">
        <f>L195</f>
        <v>0</v>
      </c>
      <c r="M194" s="44">
        <f>M195</f>
        <v>0</v>
      </c>
      <c r="N194" s="49">
        <f>N195</f>
        <v>0</v>
      </c>
      <c r="O194" s="44">
        <f>O195</f>
        <v>0</v>
      </c>
      <c r="P194" s="26">
        <v>0</v>
      </c>
      <c r="Q194" s="29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</row>
    <row r="195" spans="1:99" ht="48" customHeight="1">
      <c r="A195" s="23"/>
      <c r="B195" s="45" t="s">
        <v>195</v>
      </c>
      <c r="C195" s="47">
        <f>D195+E195+F195</f>
        <v>0</v>
      </c>
      <c r="D195" s="47">
        <v>0</v>
      </c>
      <c r="E195" s="47">
        <v>0</v>
      </c>
      <c r="F195" s="44">
        <v>0</v>
      </c>
      <c r="G195" s="24"/>
      <c r="H195" s="24"/>
      <c r="I195" s="24"/>
      <c r="J195" s="24"/>
      <c r="K195" s="24"/>
      <c r="L195" s="44">
        <f t="shared" si="32"/>
        <v>0</v>
      </c>
      <c r="M195" s="44">
        <v>0</v>
      </c>
      <c r="N195" s="49">
        <v>0</v>
      </c>
      <c r="O195" s="44">
        <v>0</v>
      </c>
      <c r="P195" s="26">
        <v>0</v>
      </c>
      <c r="Q195" s="29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</row>
    <row r="196" spans="1:99" ht="48" customHeight="1">
      <c r="A196" s="23"/>
      <c r="B196" s="27" t="s">
        <v>196</v>
      </c>
      <c r="C196" s="47">
        <f>C197</f>
        <v>927.1</v>
      </c>
      <c r="D196" s="47">
        <f>D197</f>
        <v>927.1</v>
      </c>
      <c r="E196" s="47">
        <f>E197</f>
        <v>0</v>
      </c>
      <c r="F196" s="47">
        <f>F197</f>
        <v>0</v>
      </c>
      <c r="G196" s="24"/>
      <c r="H196" s="24"/>
      <c r="I196" s="24"/>
      <c r="J196" s="24"/>
      <c r="K196" s="24"/>
      <c r="L196" s="47">
        <f>L197</f>
        <v>927.1</v>
      </c>
      <c r="M196" s="47">
        <f>M197</f>
        <v>927.1</v>
      </c>
      <c r="N196" s="109">
        <f>N197</f>
        <v>0</v>
      </c>
      <c r="O196" s="47">
        <f>O197</f>
        <v>0</v>
      </c>
      <c r="P196" s="26">
        <f t="shared" si="30"/>
        <v>1</v>
      </c>
      <c r="Q196" s="29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</row>
    <row r="197" spans="1:99" ht="48" customHeight="1">
      <c r="A197" s="23"/>
      <c r="B197" s="27" t="s">
        <v>197</v>
      </c>
      <c r="C197" s="47">
        <f>D197+E197+F197</f>
        <v>927.1</v>
      </c>
      <c r="D197" s="47">
        <v>927.1</v>
      </c>
      <c r="E197" s="43">
        <v>0</v>
      </c>
      <c r="F197" s="43">
        <v>0</v>
      </c>
      <c r="G197" s="24"/>
      <c r="H197" s="24"/>
      <c r="I197" s="24"/>
      <c r="J197" s="24"/>
      <c r="K197" s="24"/>
      <c r="L197" s="44">
        <f t="shared" si="32"/>
        <v>927.1</v>
      </c>
      <c r="M197" s="43">
        <v>927.1</v>
      </c>
      <c r="N197" s="35">
        <v>0</v>
      </c>
      <c r="O197" s="43">
        <v>0</v>
      </c>
      <c r="P197" s="26">
        <f t="shared" si="30"/>
        <v>1</v>
      </c>
      <c r="Q197" s="29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</row>
    <row r="198" spans="1:99" ht="48" customHeight="1">
      <c r="A198" s="23"/>
      <c r="B198" s="27" t="s">
        <v>198</v>
      </c>
      <c r="C198" s="47">
        <f>C199+C200</f>
        <v>920.3</v>
      </c>
      <c r="D198" s="47">
        <f>D199+D200</f>
        <v>920.3</v>
      </c>
      <c r="E198" s="47">
        <f>E199+E200</f>
        <v>0</v>
      </c>
      <c r="F198" s="47">
        <f>F199+F200</f>
        <v>0</v>
      </c>
      <c r="G198" s="24"/>
      <c r="H198" s="24"/>
      <c r="I198" s="24"/>
      <c r="J198" s="24"/>
      <c r="K198" s="24"/>
      <c r="L198" s="47">
        <f>L199+L200</f>
        <v>920.3</v>
      </c>
      <c r="M198" s="47">
        <f>M199+M200</f>
        <v>920.3</v>
      </c>
      <c r="N198" s="109">
        <f>N199+N200</f>
        <v>0</v>
      </c>
      <c r="O198" s="47">
        <f>O199+O200</f>
        <v>0</v>
      </c>
      <c r="P198" s="26">
        <f t="shared" si="30"/>
        <v>1</v>
      </c>
      <c r="Q198" s="29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</row>
    <row r="199" spans="1:99" ht="48" customHeight="1">
      <c r="A199" s="23"/>
      <c r="B199" s="27" t="s">
        <v>199</v>
      </c>
      <c r="C199" s="47">
        <f>D199+E199+F199</f>
        <v>920.3</v>
      </c>
      <c r="D199" s="47">
        <v>920.3</v>
      </c>
      <c r="E199" s="43">
        <v>0</v>
      </c>
      <c r="F199" s="43">
        <v>0</v>
      </c>
      <c r="G199" s="24"/>
      <c r="H199" s="24"/>
      <c r="I199" s="24"/>
      <c r="J199" s="24"/>
      <c r="K199" s="24"/>
      <c r="L199" s="44">
        <f t="shared" si="32"/>
        <v>920.3</v>
      </c>
      <c r="M199" s="43">
        <v>920.3</v>
      </c>
      <c r="N199" s="35">
        <v>0</v>
      </c>
      <c r="O199" s="43">
        <v>0</v>
      </c>
      <c r="P199" s="26">
        <f t="shared" si="30"/>
        <v>1</v>
      </c>
      <c r="Q199" s="29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</row>
    <row r="200" spans="1:99" ht="48" customHeight="1">
      <c r="A200" s="23"/>
      <c r="B200" s="27" t="s">
        <v>200</v>
      </c>
      <c r="C200" s="47">
        <f>D200+E200+F200</f>
        <v>0</v>
      </c>
      <c r="D200" s="47">
        <v>0</v>
      </c>
      <c r="E200" s="43">
        <v>0</v>
      </c>
      <c r="F200" s="43">
        <v>0</v>
      </c>
      <c r="G200" s="24"/>
      <c r="H200" s="24"/>
      <c r="I200" s="24"/>
      <c r="J200" s="24"/>
      <c r="K200" s="24"/>
      <c r="L200" s="44">
        <f>M200+N200+O200</f>
        <v>0</v>
      </c>
      <c r="M200" s="43">
        <v>0</v>
      </c>
      <c r="N200" s="35">
        <v>0</v>
      </c>
      <c r="O200" s="43">
        <v>0</v>
      </c>
      <c r="P200" s="26">
        <v>0</v>
      </c>
      <c r="Q200" s="29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</row>
    <row r="201" spans="1:99" ht="48" customHeight="1">
      <c r="A201" s="23"/>
      <c r="B201" s="45" t="s">
        <v>370</v>
      </c>
      <c r="C201" s="49">
        <f>C202</f>
        <v>868</v>
      </c>
      <c r="D201" s="49">
        <f>D202</f>
        <v>868</v>
      </c>
      <c r="E201" s="49">
        <f>E202</f>
        <v>0</v>
      </c>
      <c r="F201" s="49">
        <f>F202</f>
        <v>0</v>
      </c>
      <c r="G201" s="24"/>
      <c r="H201" s="24"/>
      <c r="I201" s="24"/>
      <c r="J201" s="24"/>
      <c r="K201" s="24"/>
      <c r="L201" s="49">
        <f>L202</f>
        <v>781.2</v>
      </c>
      <c r="M201" s="49">
        <f>M202</f>
        <v>781.2</v>
      </c>
      <c r="N201" s="49">
        <f>N202</f>
        <v>0</v>
      </c>
      <c r="O201" s="49">
        <f>O202</f>
        <v>0</v>
      </c>
      <c r="P201" s="26">
        <f t="shared" si="30"/>
        <v>0.9</v>
      </c>
      <c r="Q201" s="29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</row>
    <row r="202" spans="1:99" ht="48" customHeight="1">
      <c r="A202" s="23"/>
      <c r="B202" s="45" t="s">
        <v>201</v>
      </c>
      <c r="C202" s="44">
        <f>D202+E202+F202</f>
        <v>868</v>
      </c>
      <c r="D202" s="49">
        <v>868</v>
      </c>
      <c r="E202" s="49">
        <v>0</v>
      </c>
      <c r="F202" s="49">
        <v>0</v>
      </c>
      <c r="G202" s="24"/>
      <c r="H202" s="24"/>
      <c r="I202" s="24"/>
      <c r="J202" s="24"/>
      <c r="K202" s="24"/>
      <c r="L202" s="44">
        <f>M202+N202+O202</f>
        <v>781.2</v>
      </c>
      <c r="M202" s="43">
        <v>781.2</v>
      </c>
      <c r="N202" s="35">
        <v>0</v>
      </c>
      <c r="O202" s="43">
        <v>0</v>
      </c>
      <c r="P202" s="26">
        <f t="shared" si="30"/>
        <v>0.9</v>
      </c>
      <c r="Q202" s="29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</row>
    <row r="203" spans="1:99" ht="48" customHeight="1">
      <c r="A203" s="62">
        <v>6</v>
      </c>
      <c r="B203" s="63" t="s">
        <v>203</v>
      </c>
      <c r="C203" s="63">
        <f>C204+C210+C219</f>
        <v>15453.5</v>
      </c>
      <c r="D203" s="63">
        <f aca="true" t="shared" si="33" ref="D203:O203">D204+D210+D219</f>
        <v>15453.5</v>
      </c>
      <c r="E203" s="63">
        <f t="shared" si="33"/>
        <v>0</v>
      </c>
      <c r="F203" s="63">
        <f t="shared" si="33"/>
        <v>0</v>
      </c>
      <c r="G203" s="63">
        <f t="shared" si="33"/>
        <v>0</v>
      </c>
      <c r="H203" s="63">
        <f t="shared" si="33"/>
        <v>0</v>
      </c>
      <c r="I203" s="63">
        <f t="shared" si="33"/>
        <v>0</v>
      </c>
      <c r="J203" s="63">
        <f t="shared" si="33"/>
        <v>0</v>
      </c>
      <c r="K203" s="63">
        <f t="shared" si="33"/>
        <v>0</v>
      </c>
      <c r="L203" s="63">
        <f t="shared" si="33"/>
        <v>13203.5</v>
      </c>
      <c r="M203" s="63">
        <f t="shared" si="33"/>
        <v>13203.5</v>
      </c>
      <c r="N203" s="70">
        <f t="shared" si="33"/>
        <v>0</v>
      </c>
      <c r="O203" s="63">
        <f t="shared" si="33"/>
        <v>0</v>
      </c>
      <c r="P203" s="65">
        <f t="shared" si="30"/>
        <v>0.8544019154236904</v>
      </c>
      <c r="Q203" s="7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</row>
    <row r="204" spans="1:99" ht="48" customHeight="1">
      <c r="A204" s="58"/>
      <c r="B204" s="16" t="s">
        <v>204</v>
      </c>
      <c r="C204" s="16">
        <f>SUM(C205+C208)</f>
        <v>1000</v>
      </c>
      <c r="D204" s="16">
        <f>SUM(D205+D208)</f>
        <v>1000</v>
      </c>
      <c r="E204" s="12">
        <v>0</v>
      </c>
      <c r="F204" s="12">
        <v>0</v>
      </c>
      <c r="G204" s="12"/>
      <c r="H204" s="12"/>
      <c r="I204" s="12"/>
      <c r="J204" s="12"/>
      <c r="K204" s="12"/>
      <c r="L204" s="16">
        <f>L205+L208</f>
        <v>1000</v>
      </c>
      <c r="M204" s="16">
        <f>M205+M208</f>
        <v>1000</v>
      </c>
      <c r="N204" s="17">
        <v>0</v>
      </c>
      <c r="O204" s="12">
        <v>0</v>
      </c>
      <c r="P204" s="13">
        <f t="shared" si="30"/>
        <v>1</v>
      </c>
      <c r="Q204" s="18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</row>
    <row r="205" spans="1:99" ht="48" customHeight="1">
      <c r="A205" s="23"/>
      <c r="B205" s="27" t="s">
        <v>205</v>
      </c>
      <c r="C205" s="27">
        <f>SUM(C206:C207)</f>
        <v>800</v>
      </c>
      <c r="D205" s="27">
        <f>SUM(D206:D207)</f>
        <v>800</v>
      </c>
      <c r="E205" s="24">
        <v>0</v>
      </c>
      <c r="F205" s="24">
        <v>0</v>
      </c>
      <c r="G205" s="24"/>
      <c r="H205" s="24"/>
      <c r="I205" s="24"/>
      <c r="J205" s="24"/>
      <c r="K205" s="24"/>
      <c r="L205" s="27">
        <v>800</v>
      </c>
      <c r="M205" s="27">
        <v>800</v>
      </c>
      <c r="N205" s="33">
        <v>0</v>
      </c>
      <c r="O205" s="24">
        <v>0</v>
      </c>
      <c r="P205" s="26">
        <f t="shared" si="30"/>
        <v>1</v>
      </c>
      <c r="Q205" s="29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</row>
    <row r="206" spans="1:99" ht="48" customHeight="1">
      <c r="A206" s="23"/>
      <c r="B206" s="27" t="s">
        <v>206</v>
      </c>
      <c r="C206" s="27">
        <v>800</v>
      </c>
      <c r="D206" s="27">
        <v>800</v>
      </c>
      <c r="E206" s="24">
        <v>0</v>
      </c>
      <c r="F206" s="24">
        <v>0</v>
      </c>
      <c r="G206" s="24"/>
      <c r="H206" s="24"/>
      <c r="I206" s="24"/>
      <c r="J206" s="24"/>
      <c r="K206" s="24"/>
      <c r="L206" s="27">
        <v>800</v>
      </c>
      <c r="M206" s="27">
        <v>800</v>
      </c>
      <c r="N206" s="33">
        <v>0</v>
      </c>
      <c r="O206" s="24">
        <v>0</v>
      </c>
      <c r="P206" s="26">
        <f t="shared" si="30"/>
        <v>1</v>
      </c>
      <c r="Q206" s="29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</row>
    <row r="207" spans="1:99" ht="48" customHeight="1">
      <c r="A207" s="23"/>
      <c r="B207" s="27" t="s">
        <v>207</v>
      </c>
      <c r="C207" s="27">
        <v>0</v>
      </c>
      <c r="D207" s="27">
        <v>0</v>
      </c>
      <c r="E207" s="24">
        <v>0</v>
      </c>
      <c r="F207" s="24">
        <v>0</v>
      </c>
      <c r="G207" s="24"/>
      <c r="H207" s="24"/>
      <c r="I207" s="24"/>
      <c r="J207" s="24"/>
      <c r="K207" s="24"/>
      <c r="L207" s="27">
        <v>0</v>
      </c>
      <c r="M207" s="27">
        <v>0</v>
      </c>
      <c r="N207" s="33">
        <v>0</v>
      </c>
      <c r="O207" s="24">
        <v>0</v>
      </c>
      <c r="P207" s="26">
        <v>0</v>
      </c>
      <c r="Q207" s="29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</row>
    <row r="208" spans="1:99" ht="48" customHeight="1">
      <c r="A208" s="23"/>
      <c r="B208" s="27" t="s">
        <v>208</v>
      </c>
      <c r="C208" s="27">
        <f>C209</f>
        <v>200</v>
      </c>
      <c r="D208" s="27">
        <f>D209</f>
        <v>200</v>
      </c>
      <c r="E208" s="24">
        <v>0</v>
      </c>
      <c r="F208" s="24">
        <v>0</v>
      </c>
      <c r="G208" s="24"/>
      <c r="H208" s="24"/>
      <c r="I208" s="24"/>
      <c r="J208" s="24"/>
      <c r="K208" s="24"/>
      <c r="L208" s="27">
        <f>L209</f>
        <v>200</v>
      </c>
      <c r="M208" s="27">
        <f>M209</f>
        <v>200</v>
      </c>
      <c r="N208" s="33">
        <v>0</v>
      </c>
      <c r="O208" s="24">
        <v>0</v>
      </c>
      <c r="P208" s="26">
        <f t="shared" si="30"/>
        <v>1</v>
      </c>
      <c r="Q208" s="29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</row>
    <row r="209" spans="1:99" ht="48" customHeight="1">
      <c r="A209" s="23"/>
      <c r="B209" s="27" t="s">
        <v>209</v>
      </c>
      <c r="C209" s="27">
        <v>200</v>
      </c>
      <c r="D209" s="27">
        <v>200</v>
      </c>
      <c r="E209" s="24">
        <v>0</v>
      </c>
      <c r="F209" s="24">
        <v>0</v>
      </c>
      <c r="G209" s="24"/>
      <c r="H209" s="24"/>
      <c r="I209" s="24"/>
      <c r="J209" s="24"/>
      <c r="K209" s="24"/>
      <c r="L209" s="27">
        <v>200</v>
      </c>
      <c r="M209" s="27">
        <v>200</v>
      </c>
      <c r="N209" s="33">
        <v>0</v>
      </c>
      <c r="O209" s="24">
        <v>0</v>
      </c>
      <c r="P209" s="26">
        <f t="shared" si="30"/>
        <v>1</v>
      </c>
      <c r="Q209" s="29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</row>
    <row r="210" spans="1:99" ht="48" customHeight="1">
      <c r="A210" s="58"/>
      <c r="B210" s="12" t="s">
        <v>210</v>
      </c>
      <c r="C210" s="12">
        <f>C211+C214</f>
        <v>10301.7</v>
      </c>
      <c r="D210" s="12">
        <f aca="true" t="shared" si="34" ref="D210:O210">D211+D214</f>
        <v>10301.7</v>
      </c>
      <c r="E210" s="12">
        <f t="shared" si="34"/>
        <v>0</v>
      </c>
      <c r="F210" s="12">
        <f t="shared" si="34"/>
        <v>0</v>
      </c>
      <c r="G210" s="12">
        <f t="shared" si="34"/>
        <v>0</v>
      </c>
      <c r="H210" s="12">
        <f t="shared" si="34"/>
        <v>0</v>
      </c>
      <c r="I210" s="12">
        <f t="shared" si="34"/>
        <v>0</v>
      </c>
      <c r="J210" s="12">
        <f t="shared" si="34"/>
        <v>0</v>
      </c>
      <c r="K210" s="12">
        <f t="shared" si="34"/>
        <v>0</v>
      </c>
      <c r="L210" s="12">
        <f t="shared" si="34"/>
        <v>8051.7</v>
      </c>
      <c r="M210" s="12">
        <f>M211+M214</f>
        <v>8051.7</v>
      </c>
      <c r="N210" s="17">
        <f t="shared" si="34"/>
        <v>0</v>
      </c>
      <c r="O210" s="12">
        <f t="shared" si="34"/>
        <v>0</v>
      </c>
      <c r="P210" s="13">
        <f t="shared" si="30"/>
        <v>0.7815894464020501</v>
      </c>
      <c r="Q210" s="18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</row>
    <row r="211" spans="1:99" ht="48" customHeight="1">
      <c r="A211" s="23"/>
      <c r="B211" s="27" t="s">
        <v>211</v>
      </c>
      <c r="C211" s="27">
        <f>C212+C213</f>
        <v>463</v>
      </c>
      <c r="D211" s="27">
        <f>D212+D213</f>
        <v>463</v>
      </c>
      <c r="E211" s="27">
        <f>E212+E213</f>
        <v>0</v>
      </c>
      <c r="F211" s="27">
        <f>F212+F213</f>
        <v>0</v>
      </c>
      <c r="G211" s="24"/>
      <c r="H211" s="24"/>
      <c r="I211" s="24"/>
      <c r="J211" s="24"/>
      <c r="K211" s="24"/>
      <c r="L211" s="27">
        <f>L212+L213</f>
        <v>59.9</v>
      </c>
      <c r="M211" s="27">
        <f>M212+M213</f>
        <v>59.9</v>
      </c>
      <c r="N211" s="110">
        <f>N212+N213</f>
        <v>0</v>
      </c>
      <c r="O211" s="27">
        <f>O212+O213</f>
        <v>0</v>
      </c>
      <c r="P211" s="26">
        <f t="shared" si="30"/>
        <v>0.12937365010799134</v>
      </c>
      <c r="Q211" s="29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</row>
    <row r="212" spans="1:99" ht="48" customHeight="1">
      <c r="A212" s="23"/>
      <c r="B212" s="27" t="s">
        <v>212</v>
      </c>
      <c r="C212" s="27">
        <v>383</v>
      </c>
      <c r="D212" s="27">
        <v>383</v>
      </c>
      <c r="E212" s="27">
        <v>0</v>
      </c>
      <c r="F212" s="27">
        <v>0</v>
      </c>
      <c r="G212" s="24"/>
      <c r="H212" s="24"/>
      <c r="I212" s="24"/>
      <c r="J212" s="24"/>
      <c r="K212" s="24"/>
      <c r="L212" s="27">
        <v>59.9</v>
      </c>
      <c r="M212" s="27">
        <v>59.9</v>
      </c>
      <c r="N212" s="110">
        <v>0</v>
      </c>
      <c r="O212" s="27">
        <v>0</v>
      </c>
      <c r="P212" s="26">
        <f t="shared" si="30"/>
        <v>0.15639686684073106</v>
      </c>
      <c r="Q212" s="29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</row>
    <row r="213" spans="1:99" ht="48" customHeight="1">
      <c r="A213" s="23"/>
      <c r="B213" s="27" t="s">
        <v>213</v>
      </c>
      <c r="C213" s="27">
        <v>80</v>
      </c>
      <c r="D213" s="27">
        <v>80</v>
      </c>
      <c r="E213" s="27">
        <v>0</v>
      </c>
      <c r="F213" s="27">
        <v>0</v>
      </c>
      <c r="G213" s="24"/>
      <c r="H213" s="24"/>
      <c r="I213" s="24"/>
      <c r="J213" s="24"/>
      <c r="K213" s="24"/>
      <c r="L213" s="27">
        <v>0</v>
      </c>
      <c r="M213" s="27">
        <v>0</v>
      </c>
      <c r="N213" s="110">
        <v>0</v>
      </c>
      <c r="O213" s="27">
        <v>0</v>
      </c>
      <c r="P213" s="26">
        <f t="shared" si="30"/>
        <v>0</v>
      </c>
      <c r="Q213" s="29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</row>
    <row r="214" spans="1:99" ht="48" customHeight="1">
      <c r="A214" s="23"/>
      <c r="B214" s="27" t="s">
        <v>214</v>
      </c>
      <c r="C214" s="27">
        <f>C215+C216+C217+C218</f>
        <v>9838.7</v>
      </c>
      <c r="D214" s="27">
        <f>D215+D216+D217+D218</f>
        <v>9838.7</v>
      </c>
      <c r="E214" s="27">
        <f>E215+E216+E217+E218</f>
        <v>0</v>
      </c>
      <c r="F214" s="27">
        <f>F215+F216+F217+F218</f>
        <v>0</v>
      </c>
      <c r="G214" s="24"/>
      <c r="H214" s="24"/>
      <c r="I214" s="24"/>
      <c r="J214" s="24"/>
      <c r="K214" s="24"/>
      <c r="L214" s="27">
        <f>L215+L216+L217+L218</f>
        <v>7991.8</v>
      </c>
      <c r="M214" s="27">
        <f>M215+M216+M217+M218</f>
        <v>7991.8</v>
      </c>
      <c r="N214" s="110">
        <f>N215+N216+N217+N218</f>
        <v>0</v>
      </c>
      <c r="O214" s="27">
        <f>O215+O216+O217+O218</f>
        <v>0</v>
      </c>
      <c r="P214" s="26">
        <f t="shared" si="30"/>
        <v>0.8122821104414201</v>
      </c>
      <c r="Q214" s="29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</row>
    <row r="215" spans="1:99" ht="48" customHeight="1">
      <c r="A215" s="23"/>
      <c r="B215" s="27" t="s">
        <v>215</v>
      </c>
      <c r="C215" s="27">
        <v>0</v>
      </c>
      <c r="D215" s="27">
        <v>0</v>
      </c>
      <c r="E215" s="27">
        <v>0</v>
      </c>
      <c r="F215" s="27">
        <v>0</v>
      </c>
      <c r="G215" s="24"/>
      <c r="H215" s="24"/>
      <c r="I215" s="24"/>
      <c r="J215" s="24"/>
      <c r="K215" s="24"/>
      <c r="L215" s="27">
        <v>0</v>
      </c>
      <c r="M215" s="27">
        <v>0</v>
      </c>
      <c r="N215" s="110">
        <v>0</v>
      </c>
      <c r="O215" s="27">
        <v>0</v>
      </c>
      <c r="P215" s="26">
        <v>0</v>
      </c>
      <c r="Q215" s="29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</row>
    <row r="216" spans="1:99" ht="48" customHeight="1">
      <c r="A216" s="23"/>
      <c r="B216" s="27" t="s">
        <v>216</v>
      </c>
      <c r="C216" s="27">
        <v>9538.7</v>
      </c>
      <c r="D216" s="27">
        <v>9538.7</v>
      </c>
      <c r="E216" s="27">
        <v>0</v>
      </c>
      <c r="F216" s="27">
        <v>0</v>
      </c>
      <c r="G216" s="24"/>
      <c r="H216" s="24"/>
      <c r="I216" s="24"/>
      <c r="J216" s="24"/>
      <c r="K216" s="24"/>
      <c r="L216" s="27">
        <v>7852.3</v>
      </c>
      <c r="M216" s="27">
        <v>7852.3</v>
      </c>
      <c r="N216" s="110">
        <v>0</v>
      </c>
      <c r="O216" s="27">
        <v>0</v>
      </c>
      <c r="P216" s="26">
        <f t="shared" si="30"/>
        <v>0.8232044198895028</v>
      </c>
      <c r="Q216" s="29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</row>
    <row r="217" spans="1:99" ht="48" customHeight="1">
      <c r="A217" s="23"/>
      <c r="B217" s="27" t="s">
        <v>217</v>
      </c>
      <c r="C217" s="27">
        <v>300</v>
      </c>
      <c r="D217" s="27">
        <v>300</v>
      </c>
      <c r="E217" s="27">
        <v>0</v>
      </c>
      <c r="F217" s="27">
        <v>0</v>
      </c>
      <c r="G217" s="24"/>
      <c r="H217" s="24"/>
      <c r="I217" s="24"/>
      <c r="J217" s="24"/>
      <c r="K217" s="24"/>
      <c r="L217" s="27">
        <v>139.5</v>
      </c>
      <c r="M217" s="27">
        <v>139.5</v>
      </c>
      <c r="N217" s="110">
        <v>0</v>
      </c>
      <c r="O217" s="27">
        <v>0</v>
      </c>
      <c r="P217" s="26">
        <f t="shared" si="30"/>
        <v>0.465</v>
      </c>
      <c r="Q217" s="29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</row>
    <row r="218" spans="1:99" ht="48" customHeight="1">
      <c r="A218" s="23"/>
      <c r="B218" s="27" t="s">
        <v>218</v>
      </c>
      <c r="C218" s="27">
        <v>0</v>
      </c>
      <c r="D218" s="27">
        <v>0</v>
      </c>
      <c r="E218" s="27">
        <v>0</v>
      </c>
      <c r="F218" s="27">
        <v>0</v>
      </c>
      <c r="G218" s="24"/>
      <c r="H218" s="24"/>
      <c r="I218" s="24"/>
      <c r="J218" s="24"/>
      <c r="K218" s="24"/>
      <c r="L218" s="27">
        <v>0</v>
      </c>
      <c r="M218" s="27">
        <v>0</v>
      </c>
      <c r="N218" s="110">
        <v>0</v>
      </c>
      <c r="O218" s="27">
        <v>0</v>
      </c>
      <c r="P218" s="26">
        <v>0</v>
      </c>
      <c r="Q218" s="29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</row>
    <row r="219" spans="1:99" ht="48" customHeight="1">
      <c r="A219" s="58"/>
      <c r="B219" s="82" t="s">
        <v>219</v>
      </c>
      <c r="C219" s="83">
        <v>4151.8</v>
      </c>
      <c r="D219" s="83">
        <v>4151.8</v>
      </c>
      <c r="E219" s="83">
        <v>0</v>
      </c>
      <c r="F219" s="84">
        <v>0</v>
      </c>
      <c r="G219" s="12"/>
      <c r="H219" s="12"/>
      <c r="I219" s="12"/>
      <c r="J219" s="12"/>
      <c r="K219" s="12"/>
      <c r="L219" s="83">
        <v>4151.8</v>
      </c>
      <c r="M219" s="83">
        <v>4151.8</v>
      </c>
      <c r="N219" s="111">
        <v>0</v>
      </c>
      <c r="O219" s="84">
        <v>0</v>
      </c>
      <c r="P219" s="13">
        <f aca="true" t="shared" si="35" ref="P219:P230">L219/C219</f>
        <v>1</v>
      </c>
      <c r="Q219" s="18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</row>
    <row r="220" spans="1:17" ht="48" customHeight="1">
      <c r="A220" s="23"/>
      <c r="B220" s="27" t="s">
        <v>220</v>
      </c>
      <c r="C220" s="8">
        <v>4151.8</v>
      </c>
      <c r="D220" s="8">
        <v>4151.8</v>
      </c>
      <c r="E220" s="8">
        <v>0</v>
      </c>
      <c r="F220" s="9">
        <v>0</v>
      </c>
      <c r="G220" s="24"/>
      <c r="H220" s="24"/>
      <c r="I220" s="24"/>
      <c r="J220" s="24"/>
      <c r="K220" s="24"/>
      <c r="L220" s="8">
        <v>4151.8</v>
      </c>
      <c r="M220" s="8">
        <v>4151.8</v>
      </c>
      <c r="N220" s="110">
        <v>0</v>
      </c>
      <c r="O220" s="9">
        <v>0</v>
      </c>
      <c r="P220" s="26">
        <f t="shared" si="35"/>
        <v>1</v>
      </c>
      <c r="Q220" s="29"/>
    </row>
    <row r="221" spans="1:17" ht="56.25" customHeight="1">
      <c r="A221" s="62">
        <v>7</v>
      </c>
      <c r="B221" s="63" t="s">
        <v>221</v>
      </c>
      <c r="C221" s="63">
        <f>C222+C225+C232+C239</f>
        <v>28020.299999999996</v>
      </c>
      <c r="D221" s="63">
        <f aca="true" t="shared" si="36" ref="D221:O221">D222+D225+D232+D239</f>
        <v>28020.299999999996</v>
      </c>
      <c r="E221" s="63">
        <f t="shared" si="36"/>
        <v>0</v>
      </c>
      <c r="F221" s="63">
        <f t="shared" si="36"/>
        <v>0</v>
      </c>
      <c r="G221" s="63">
        <f t="shared" si="36"/>
        <v>0</v>
      </c>
      <c r="H221" s="63">
        <f t="shared" si="36"/>
        <v>0</v>
      </c>
      <c r="I221" s="63">
        <f t="shared" si="36"/>
        <v>0</v>
      </c>
      <c r="J221" s="63">
        <f t="shared" si="36"/>
        <v>0</v>
      </c>
      <c r="K221" s="63">
        <f t="shared" si="36"/>
        <v>0</v>
      </c>
      <c r="L221" s="63">
        <f t="shared" si="36"/>
        <v>6746.6</v>
      </c>
      <c r="M221" s="63">
        <f t="shared" si="36"/>
        <v>6746.6</v>
      </c>
      <c r="N221" s="70">
        <f t="shared" si="36"/>
        <v>0</v>
      </c>
      <c r="O221" s="63">
        <f t="shared" si="36"/>
        <v>0</v>
      </c>
      <c r="P221" s="65">
        <f t="shared" si="35"/>
        <v>0.24077543780758956</v>
      </c>
      <c r="Q221" s="74"/>
    </row>
    <row r="222" spans="1:17" ht="48" customHeight="1">
      <c r="A222" s="58"/>
      <c r="B222" s="12" t="s">
        <v>222</v>
      </c>
      <c r="C222" s="12">
        <v>100</v>
      </c>
      <c r="D222" s="12">
        <v>100</v>
      </c>
      <c r="E222" s="12">
        <v>0</v>
      </c>
      <c r="F222" s="12">
        <v>0</v>
      </c>
      <c r="G222" s="12"/>
      <c r="H222" s="12"/>
      <c r="I222" s="12"/>
      <c r="J222" s="12"/>
      <c r="K222" s="12"/>
      <c r="L222" s="12">
        <v>0</v>
      </c>
      <c r="M222" s="12">
        <v>0</v>
      </c>
      <c r="N222" s="17">
        <v>0</v>
      </c>
      <c r="O222" s="12">
        <v>0</v>
      </c>
      <c r="P222" s="13">
        <f t="shared" si="35"/>
        <v>0</v>
      </c>
      <c r="Q222" s="18" t="s">
        <v>225</v>
      </c>
    </row>
    <row r="223" spans="1:17" ht="56.25" customHeight="1">
      <c r="A223" s="23"/>
      <c r="B223" s="24" t="s">
        <v>223</v>
      </c>
      <c r="C223" s="24">
        <v>100</v>
      </c>
      <c r="D223" s="24">
        <v>100</v>
      </c>
      <c r="E223" s="24">
        <v>0</v>
      </c>
      <c r="F223" s="24">
        <v>0</v>
      </c>
      <c r="G223" s="24"/>
      <c r="H223" s="24"/>
      <c r="I223" s="24"/>
      <c r="J223" s="24"/>
      <c r="K223" s="24"/>
      <c r="L223" s="24">
        <v>0</v>
      </c>
      <c r="M223" s="24">
        <v>0</v>
      </c>
      <c r="N223" s="33">
        <v>0</v>
      </c>
      <c r="O223" s="24">
        <v>0</v>
      </c>
      <c r="P223" s="26">
        <f t="shared" si="35"/>
        <v>0</v>
      </c>
      <c r="Q223" s="29"/>
    </row>
    <row r="224" spans="1:17" ht="48" customHeight="1">
      <c r="A224" s="23"/>
      <c r="B224" s="24" t="s">
        <v>224</v>
      </c>
      <c r="C224" s="24">
        <v>100</v>
      </c>
      <c r="D224" s="24">
        <v>100</v>
      </c>
      <c r="E224" s="24">
        <v>0</v>
      </c>
      <c r="F224" s="24">
        <v>0</v>
      </c>
      <c r="G224" s="24"/>
      <c r="H224" s="24"/>
      <c r="I224" s="24"/>
      <c r="J224" s="24"/>
      <c r="K224" s="24"/>
      <c r="L224" s="24">
        <v>0</v>
      </c>
      <c r="M224" s="24">
        <v>0</v>
      </c>
      <c r="N224" s="33">
        <v>0</v>
      </c>
      <c r="O224" s="24">
        <v>0</v>
      </c>
      <c r="P224" s="26">
        <f t="shared" si="35"/>
        <v>0</v>
      </c>
      <c r="Q224" s="29"/>
    </row>
    <row r="225" spans="1:17" ht="48" customHeight="1">
      <c r="A225" s="58"/>
      <c r="B225" s="12" t="s">
        <v>226</v>
      </c>
      <c r="C225" s="12">
        <f>C226+C229+C231</f>
        <v>649.3</v>
      </c>
      <c r="D225" s="12">
        <f aca="true" t="shared" si="37" ref="D225:O225">D226+D229+D231</f>
        <v>649.3</v>
      </c>
      <c r="E225" s="12">
        <f t="shared" si="37"/>
        <v>0</v>
      </c>
      <c r="F225" s="12">
        <f t="shared" si="37"/>
        <v>0</v>
      </c>
      <c r="G225" s="12">
        <f t="shared" si="37"/>
        <v>0</v>
      </c>
      <c r="H225" s="12">
        <f t="shared" si="37"/>
        <v>0</v>
      </c>
      <c r="I225" s="12">
        <f t="shared" si="37"/>
        <v>0</v>
      </c>
      <c r="J225" s="12">
        <f t="shared" si="37"/>
        <v>0</v>
      </c>
      <c r="K225" s="12">
        <f t="shared" si="37"/>
        <v>0</v>
      </c>
      <c r="L225" s="12">
        <f t="shared" si="37"/>
        <v>419.29999999999995</v>
      </c>
      <c r="M225" s="12">
        <f t="shared" si="37"/>
        <v>419.29999999999995</v>
      </c>
      <c r="N225" s="17">
        <f t="shared" si="37"/>
        <v>0</v>
      </c>
      <c r="O225" s="12">
        <f t="shared" si="37"/>
        <v>0</v>
      </c>
      <c r="P225" s="13">
        <f t="shared" si="35"/>
        <v>0.6457723702448791</v>
      </c>
      <c r="Q225" s="18"/>
    </row>
    <row r="226" spans="1:17" ht="48" customHeight="1">
      <c r="A226" s="23"/>
      <c r="B226" s="27" t="s">
        <v>227</v>
      </c>
      <c r="C226" s="35">
        <v>273.9</v>
      </c>
      <c r="D226" s="35">
        <v>273.9</v>
      </c>
      <c r="E226" s="35">
        <f>SUM(E227:E228)</f>
        <v>0</v>
      </c>
      <c r="F226" s="35">
        <f>SUM(F227:F228)</f>
        <v>0</v>
      </c>
      <c r="G226" s="24"/>
      <c r="H226" s="24"/>
      <c r="I226" s="24"/>
      <c r="J226" s="24"/>
      <c r="K226" s="24"/>
      <c r="L226" s="35">
        <v>273.9</v>
      </c>
      <c r="M226" s="35">
        <v>273.9</v>
      </c>
      <c r="N226" s="35">
        <f>SUM(N227:N228)</f>
        <v>0</v>
      </c>
      <c r="O226" s="35">
        <f>SUM(O227:O228)</f>
        <v>0</v>
      </c>
      <c r="P226" s="26">
        <f t="shared" si="35"/>
        <v>1</v>
      </c>
      <c r="Q226" s="29"/>
    </row>
    <row r="227" spans="1:17" ht="48" customHeight="1">
      <c r="A227" s="23"/>
      <c r="B227" s="50" t="s">
        <v>228</v>
      </c>
      <c r="C227" s="35">
        <v>85</v>
      </c>
      <c r="D227" s="35">
        <v>85</v>
      </c>
      <c r="E227" s="35">
        <v>0</v>
      </c>
      <c r="F227" s="35">
        <v>0</v>
      </c>
      <c r="G227" s="24"/>
      <c r="H227" s="24"/>
      <c r="I227" s="24"/>
      <c r="J227" s="24"/>
      <c r="K227" s="24"/>
      <c r="L227" s="35">
        <v>85</v>
      </c>
      <c r="M227" s="35">
        <v>85</v>
      </c>
      <c r="N227" s="35">
        <v>0</v>
      </c>
      <c r="O227" s="35">
        <v>0</v>
      </c>
      <c r="P227" s="26">
        <f t="shared" si="35"/>
        <v>1</v>
      </c>
      <c r="Q227" s="29"/>
    </row>
    <row r="228" spans="1:17" ht="48" customHeight="1">
      <c r="A228" s="23"/>
      <c r="B228" s="50" t="s">
        <v>229</v>
      </c>
      <c r="C228" s="35">
        <v>188.9</v>
      </c>
      <c r="D228" s="35">
        <v>188.9</v>
      </c>
      <c r="E228" s="35">
        <v>0</v>
      </c>
      <c r="F228" s="35">
        <v>0</v>
      </c>
      <c r="G228" s="24"/>
      <c r="H228" s="24"/>
      <c r="I228" s="24"/>
      <c r="J228" s="24"/>
      <c r="K228" s="24"/>
      <c r="L228" s="35">
        <v>188.9</v>
      </c>
      <c r="M228" s="35">
        <v>188.9</v>
      </c>
      <c r="N228" s="35">
        <v>0</v>
      </c>
      <c r="O228" s="35">
        <v>0</v>
      </c>
      <c r="P228" s="26">
        <f t="shared" si="35"/>
        <v>1</v>
      </c>
      <c r="Q228" s="29"/>
    </row>
    <row r="229" spans="1:17" ht="48" customHeight="1">
      <c r="A229" s="23"/>
      <c r="B229" s="50" t="s">
        <v>230</v>
      </c>
      <c r="C229" s="35">
        <v>375.4</v>
      </c>
      <c r="D229" s="35">
        <v>375.4</v>
      </c>
      <c r="E229" s="35">
        <f>E230</f>
        <v>0</v>
      </c>
      <c r="F229" s="35">
        <f>F230</f>
        <v>0</v>
      </c>
      <c r="G229" s="24"/>
      <c r="H229" s="24"/>
      <c r="I229" s="24"/>
      <c r="J229" s="24"/>
      <c r="K229" s="24"/>
      <c r="L229" s="35">
        <v>145.4</v>
      </c>
      <c r="M229" s="35">
        <v>145.4</v>
      </c>
      <c r="N229" s="35">
        <f>N230</f>
        <v>0</v>
      </c>
      <c r="O229" s="35">
        <f>O230</f>
        <v>0</v>
      </c>
      <c r="P229" s="26">
        <f t="shared" si="35"/>
        <v>0.38732019179541827</v>
      </c>
      <c r="Q229" s="29"/>
    </row>
    <row r="230" spans="1:17" ht="48" customHeight="1">
      <c r="A230" s="23"/>
      <c r="B230" s="50" t="s">
        <v>231</v>
      </c>
      <c r="C230" s="35">
        <v>375.4</v>
      </c>
      <c r="D230" s="35">
        <v>375.4</v>
      </c>
      <c r="E230" s="35">
        <v>0</v>
      </c>
      <c r="F230" s="35">
        <v>0</v>
      </c>
      <c r="G230" s="24"/>
      <c r="H230" s="24"/>
      <c r="I230" s="24"/>
      <c r="J230" s="24"/>
      <c r="K230" s="24"/>
      <c r="L230" s="35">
        <v>145.4</v>
      </c>
      <c r="M230" s="35">
        <v>145.4</v>
      </c>
      <c r="N230" s="35">
        <v>0</v>
      </c>
      <c r="O230" s="35">
        <v>0</v>
      </c>
      <c r="P230" s="26">
        <f t="shared" si="35"/>
        <v>0.38732019179541827</v>
      </c>
      <c r="Q230" s="29"/>
    </row>
    <row r="231" spans="1:17" ht="48" customHeight="1">
      <c r="A231" s="23"/>
      <c r="B231" s="50" t="s">
        <v>232</v>
      </c>
      <c r="C231" s="35">
        <v>0</v>
      </c>
      <c r="D231" s="35">
        <v>0</v>
      </c>
      <c r="E231" s="35">
        <v>0</v>
      </c>
      <c r="F231" s="35">
        <v>0</v>
      </c>
      <c r="G231" s="24"/>
      <c r="H231" s="24"/>
      <c r="I231" s="24"/>
      <c r="J231" s="24"/>
      <c r="K231" s="24"/>
      <c r="L231" s="35">
        <v>0</v>
      </c>
      <c r="M231" s="35">
        <v>0</v>
      </c>
      <c r="N231" s="35">
        <v>0</v>
      </c>
      <c r="O231" s="35">
        <v>0</v>
      </c>
      <c r="P231" s="26">
        <v>0</v>
      </c>
      <c r="Q231" s="29"/>
    </row>
    <row r="232" spans="1:17" ht="48" customHeight="1">
      <c r="A232" s="58"/>
      <c r="B232" s="12" t="s">
        <v>239</v>
      </c>
      <c r="C232" s="12">
        <f>C233+C235</f>
        <v>26770.999999999996</v>
      </c>
      <c r="D232" s="12">
        <f aca="true" t="shared" si="38" ref="D232:O232">D233+D235</f>
        <v>26770.999999999996</v>
      </c>
      <c r="E232" s="12">
        <f t="shared" si="38"/>
        <v>0</v>
      </c>
      <c r="F232" s="12">
        <f t="shared" si="38"/>
        <v>0</v>
      </c>
      <c r="G232" s="12">
        <f t="shared" si="38"/>
        <v>0</v>
      </c>
      <c r="H232" s="12">
        <f t="shared" si="38"/>
        <v>0</v>
      </c>
      <c r="I232" s="12">
        <f t="shared" si="38"/>
        <v>0</v>
      </c>
      <c r="J232" s="12">
        <f t="shared" si="38"/>
        <v>0</v>
      </c>
      <c r="K232" s="12">
        <f t="shared" si="38"/>
        <v>0</v>
      </c>
      <c r="L232" s="12">
        <f t="shared" si="38"/>
        <v>5827.3</v>
      </c>
      <c r="M232" s="12">
        <f t="shared" si="38"/>
        <v>5827.3</v>
      </c>
      <c r="N232" s="17">
        <f t="shared" si="38"/>
        <v>0</v>
      </c>
      <c r="O232" s="12">
        <f t="shared" si="38"/>
        <v>0</v>
      </c>
      <c r="P232" s="13">
        <f>L232/C232</f>
        <v>0.21767210787792765</v>
      </c>
      <c r="Q232" s="18"/>
    </row>
    <row r="233" spans="1:17" ht="99" customHeight="1">
      <c r="A233" s="23"/>
      <c r="B233" s="27" t="s">
        <v>233</v>
      </c>
      <c r="C233" s="27">
        <f aca="true" t="shared" si="39" ref="C233:C238">D233+E233+F233</f>
        <v>3458.6</v>
      </c>
      <c r="D233" s="27">
        <v>3458.6</v>
      </c>
      <c r="E233" s="27">
        <v>0</v>
      </c>
      <c r="F233" s="27">
        <v>0</v>
      </c>
      <c r="G233" s="24"/>
      <c r="H233" s="24"/>
      <c r="I233" s="24"/>
      <c r="J233" s="24"/>
      <c r="K233" s="24"/>
      <c r="L233" s="27">
        <f>M233+N233+O233</f>
        <v>3458.6</v>
      </c>
      <c r="M233" s="27">
        <v>3458.6</v>
      </c>
      <c r="N233" s="110">
        <v>0</v>
      </c>
      <c r="O233" s="27">
        <v>0</v>
      </c>
      <c r="P233" s="26">
        <f aca="true" t="shared" si="40" ref="P233:P238">L233/C233</f>
        <v>1</v>
      </c>
      <c r="Q233" s="29"/>
    </row>
    <row r="234" spans="1:17" ht="73.5" customHeight="1">
      <c r="A234" s="23"/>
      <c r="B234" s="27" t="s">
        <v>234</v>
      </c>
      <c r="C234" s="27">
        <f t="shared" si="39"/>
        <v>3458.6</v>
      </c>
      <c r="D234" s="27">
        <v>3458.6</v>
      </c>
      <c r="E234" s="27">
        <v>0</v>
      </c>
      <c r="F234" s="27">
        <v>0</v>
      </c>
      <c r="G234" s="24"/>
      <c r="H234" s="24"/>
      <c r="I234" s="24"/>
      <c r="J234" s="24"/>
      <c r="K234" s="24"/>
      <c r="L234" s="27">
        <f>M234+N234+O234</f>
        <v>3458.6</v>
      </c>
      <c r="M234" s="27">
        <v>3458.6</v>
      </c>
      <c r="N234" s="110">
        <v>0</v>
      </c>
      <c r="O234" s="27">
        <v>0</v>
      </c>
      <c r="P234" s="26">
        <f t="shared" si="40"/>
        <v>1</v>
      </c>
      <c r="Q234" s="29"/>
    </row>
    <row r="235" spans="1:17" ht="48" customHeight="1">
      <c r="A235" s="23"/>
      <c r="B235" s="27" t="s">
        <v>235</v>
      </c>
      <c r="C235" s="27">
        <f t="shared" si="39"/>
        <v>23312.399999999998</v>
      </c>
      <c r="D235" s="27">
        <f>D236+D237+D238</f>
        <v>23312.399999999998</v>
      </c>
      <c r="E235" s="27">
        <v>0</v>
      </c>
      <c r="F235" s="27">
        <v>0</v>
      </c>
      <c r="G235" s="24"/>
      <c r="H235" s="24"/>
      <c r="I235" s="24"/>
      <c r="J235" s="24"/>
      <c r="K235" s="24"/>
      <c r="L235" s="27">
        <f>L236+L237+L238</f>
        <v>2368.7000000000003</v>
      </c>
      <c r="M235" s="27">
        <f>M236+M237+M238</f>
        <v>2368.7000000000003</v>
      </c>
      <c r="N235" s="110">
        <f>N236+N237+N238</f>
        <v>0</v>
      </c>
      <c r="O235" s="27">
        <f>O236+O237+O238</f>
        <v>0</v>
      </c>
      <c r="P235" s="26">
        <f t="shared" si="40"/>
        <v>0.10160687016351815</v>
      </c>
      <c r="Q235" s="29"/>
    </row>
    <row r="236" spans="1:17" ht="48" customHeight="1">
      <c r="A236" s="23"/>
      <c r="B236" s="27" t="s">
        <v>236</v>
      </c>
      <c r="C236" s="27">
        <f t="shared" si="39"/>
        <v>111.8</v>
      </c>
      <c r="D236" s="27">
        <v>111.8</v>
      </c>
      <c r="E236" s="27">
        <v>0</v>
      </c>
      <c r="F236" s="27">
        <v>0</v>
      </c>
      <c r="G236" s="24"/>
      <c r="H236" s="24"/>
      <c r="I236" s="24"/>
      <c r="J236" s="24"/>
      <c r="K236" s="24"/>
      <c r="L236" s="27">
        <f>M236+N236+O236</f>
        <v>111.9</v>
      </c>
      <c r="M236" s="27">
        <v>111.9</v>
      </c>
      <c r="N236" s="110">
        <v>0</v>
      </c>
      <c r="O236" s="27">
        <v>0</v>
      </c>
      <c r="P236" s="26">
        <f t="shared" si="40"/>
        <v>1.0008944543828266</v>
      </c>
      <c r="Q236" s="29"/>
    </row>
    <row r="237" spans="1:17" ht="48" customHeight="1">
      <c r="A237" s="23"/>
      <c r="B237" s="27" t="s">
        <v>237</v>
      </c>
      <c r="C237" s="27">
        <f t="shared" si="39"/>
        <v>20463.3</v>
      </c>
      <c r="D237" s="27">
        <v>20463.3</v>
      </c>
      <c r="E237" s="27">
        <v>0</v>
      </c>
      <c r="F237" s="27">
        <v>0</v>
      </c>
      <c r="G237" s="24"/>
      <c r="H237" s="24"/>
      <c r="I237" s="24"/>
      <c r="J237" s="24"/>
      <c r="K237" s="24"/>
      <c r="L237" s="27">
        <f>M237+N237+O237</f>
        <v>0</v>
      </c>
      <c r="M237" s="27">
        <v>0</v>
      </c>
      <c r="N237" s="110">
        <v>0</v>
      </c>
      <c r="O237" s="27">
        <v>0</v>
      </c>
      <c r="P237" s="26">
        <f t="shared" si="40"/>
        <v>0</v>
      </c>
      <c r="Q237" s="29"/>
    </row>
    <row r="238" spans="1:17" ht="48" customHeight="1">
      <c r="A238" s="23"/>
      <c r="B238" s="27" t="s">
        <v>238</v>
      </c>
      <c r="C238" s="27">
        <f t="shared" si="39"/>
        <v>2737.3</v>
      </c>
      <c r="D238" s="27">
        <v>2737.3</v>
      </c>
      <c r="E238" s="27">
        <v>0</v>
      </c>
      <c r="F238" s="27">
        <v>0</v>
      </c>
      <c r="G238" s="24"/>
      <c r="H238" s="24"/>
      <c r="I238" s="24"/>
      <c r="J238" s="24"/>
      <c r="K238" s="24"/>
      <c r="L238" s="27">
        <f>M238+N238+O238</f>
        <v>2256.8</v>
      </c>
      <c r="M238" s="27">
        <v>2256.8</v>
      </c>
      <c r="N238" s="110">
        <v>0</v>
      </c>
      <c r="O238" s="27">
        <v>0</v>
      </c>
      <c r="P238" s="26">
        <f t="shared" si="40"/>
        <v>0.8244620611551529</v>
      </c>
      <c r="Q238" s="29"/>
    </row>
    <row r="239" spans="1:17" ht="66.75" customHeight="1">
      <c r="A239" s="58"/>
      <c r="B239" s="12" t="s">
        <v>241</v>
      </c>
      <c r="C239" s="12">
        <v>500</v>
      </c>
      <c r="D239" s="12">
        <v>500</v>
      </c>
      <c r="E239" s="12">
        <v>0</v>
      </c>
      <c r="F239" s="12">
        <v>0</v>
      </c>
      <c r="G239" s="12"/>
      <c r="H239" s="12"/>
      <c r="I239" s="12"/>
      <c r="J239" s="12"/>
      <c r="K239" s="12"/>
      <c r="L239" s="12">
        <v>500</v>
      </c>
      <c r="M239" s="12">
        <v>500</v>
      </c>
      <c r="N239" s="17">
        <v>0</v>
      </c>
      <c r="O239" s="12">
        <v>0</v>
      </c>
      <c r="P239" s="13">
        <f>L239/C239</f>
        <v>1</v>
      </c>
      <c r="Q239" s="18"/>
    </row>
    <row r="240" spans="1:17" ht="96.75" customHeight="1">
      <c r="A240" s="23"/>
      <c r="B240" s="24" t="s">
        <v>240</v>
      </c>
      <c r="C240" s="24">
        <v>500</v>
      </c>
      <c r="D240" s="24">
        <v>500</v>
      </c>
      <c r="E240" s="24">
        <v>0</v>
      </c>
      <c r="F240" s="24">
        <v>0</v>
      </c>
      <c r="G240" s="24"/>
      <c r="H240" s="24"/>
      <c r="I240" s="24"/>
      <c r="J240" s="24"/>
      <c r="K240" s="24"/>
      <c r="L240" s="24">
        <v>500</v>
      </c>
      <c r="M240" s="24">
        <v>500</v>
      </c>
      <c r="N240" s="33">
        <v>0</v>
      </c>
      <c r="O240" s="24">
        <v>0</v>
      </c>
      <c r="P240" s="26">
        <f>L240/C240</f>
        <v>1</v>
      </c>
      <c r="Q240" s="29"/>
    </row>
    <row r="241" spans="1:17" ht="69.75" customHeight="1">
      <c r="A241" s="62">
        <v>8</v>
      </c>
      <c r="B241" s="63" t="s">
        <v>242</v>
      </c>
      <c r="C241" s="63">
        <f>C242</f>
        <v>9419</v>
      </c>
      <c r="D241" s="63">
        <f aca="true" t="shared" si="41" ref="D241:O241">D242</f>
        <v>9419</v>
      </c>
      <c r="E241" s="63">
        <f t="shared" si="41"/>
        <v>0</v>
      </c>
      <c r="F241" s="63">
        <f t="shared" si="41"/>
        <v>0</v>
      </c>
      <c r="G241" s="63">
        <f t="shared" si="41"/>
        <v>0</v>
      </c>
      <c r="H241" s="63">
        <f t="shared" si="41"/>
        <v>0</v>
      </c>
      <c r="I241" s="63">
        <f t="shared" si="41"/>
        <v>0</v>
      </c>
      <c r="J241" s="63">
        <f t="shared" si="41"/>
        <v>0</v>
      </c>
      <c r="K241" s="63">
        <f t="shared" si="41"/>
        <v>0</v>
      </c>
      <c r="L241" s="63">
        <f t="shared" si="41"/>
        <v>9362.215</v>
      </c>
      <c r="M241" s="63">
        <f t="shared" si="41"/>
        <v>9362.215</v>
      </c>
      <c r="N241" s="70">
        <f t="shared" si="41"/>
        <v>0</v>
      </c>
      <c r="O241" s="63">
        <f t="shared" si="41"/>
        <v>0</v>
      </c>
      <c r="P241" s="65">
        <f>L241/C241</f>
        <v>0.993971228368192</v>
      </c>
      <c r="Q241" s="74"/>
    </row>
    <row r="242" spans="1:17" ht="105.75" customHeight="1">
      <c r="A242" s="23"/>
      <c r="B242" s="27" t="s">
        <v>243</v>
      </c>
      <c r="C242" s="27">
        <f>SUM(D242:E242)</f>
        <v>9419</v>
      </c>
      <c r="D242" s="48">
        <f>SUM(D243:D250)</f>
        <v>9419</v>
      </c>
      <c r="E242" s="48">
        <v>0</v>
      </c>
      <c r="F242" s="48">
        <v>0</v>
      </c>
      <c r="G242" s="24"/>
      <c r="H242" s="24"/>
      <c r="I242" s="24"/>
      <c r="J242" s="24"/>
      <c r="K242" s="24"/>
      <c r="L242" s="51">
        <f>SUM(L243:L250)</f>
        <v>9362.215</v>
      </c>
      <c r="M242" s="51">
        <f>SUM(M243:M250)</f>
        <v>9362.215</v>
      </c>
      <c r="N242" s="35">
        <f>SUM(N243:N250)</f>
        <v>0</v>
      </c>
      <c r="O242" s="52">
        <f>SUM(O243:O250)</f>
        <v>0</v>
      </c>
      <c r="P242" s="26">
        <f>L242/C242</f>
        <v>0.993971228368192</v>
      </c>
      <c r="Q242" s="29"/>
    </row>
    <row r="243" spans="1:17" ht="119.25" customHeight="1">
      <c r="A243" s="23"/>
      <c r="B243" s="27" t="s">
        <v>244</v>
      </c>
      <c r="C243" s="27">
        <v>3786</v>
      </c>
      <c r="D243" s="48">
        <v>3786</v>
      </c>
      <c r="E243" s="48">
        <v>0</v>
      </c>
      <c r="F243" s="48">
        <v>0</v>
      </c>
      <c r="G243" s="24"/>
      <c r="H243" s="24"/>
      <c r="I243" s="24"/>
      <c r="J243" s="24"/>
      <c r="K243" s="24"/>
      <c r="L243" s="48">
        <v>3768.72</v>
      </c>
      <c r="M243" s="48">
        <v>3768.72</v>
      </c>
      <c r="N243" s="35">
        <v>0</v>
      </c>
      <c r="O243" s="48">
        <v>0</v>
      </c>
      <c r="P243" s="26">
        <f aca="true" t="shared" si="42" ref="P243:P275">L243/C243</f>
        <v>0.9954358161648177</v>
      </c>
      <c r="Q243" s="29"/>
    </row>
    <row r="244" spans="1:17" ht="86.25" customHeight="1">
      <c r="A244" s="23"/>
      <c r="B244" s="27" t="s">
        <v>245</v>
      </c>
      <c r="C244" s="27">
        <f aca="true" t="shared" si="43" ref="C244:C250">SUM(D244:E244)</f>
        <v>1500</v>
      </c>
      <c r="D244" s="52">
        <v>1500</v>
      </c>
      <c r="E244" s="48">
        <v>0</v>
      </c>
      <c r="F244" s="48">
        <v>0</v>
      </c>
      <c r="G244" s="24"/>
      <c r="H244" s="24"/>
      <c r="I244" s="24"/>
      <c r="J244" s="24"/>
      <c r="K244" s="24"/>
      <c r="L244" s="48">
        <v>1492.5</v>
      </c>
      <c r="M244" s="48">
        <v>1492.5</v>
      </c>
      <c r="N244" s="35">
        <v>0</v>
      </c>
      <c r="O244" s="48">
        <v>0</v>
      </c>
      <c r="P244" s="26">
        <f t="shared" si="42"/>
        <v>0.995</v>
      </c>
      <c r="Q244" s="29"/>
    </row>
    <row r="245" spans="1:17" ht="86.25" customHeight="1">
      <c r="A245" s="23"/>
      <c r="B245" s="27" t="s">
        <v>246</v>
      </c>
      <c r="C245" s="27">
        <v>2500</v>
      </c>
      <c r="D245" s="48">
        <v>2500</v>
      </c>
      <c r="E245" s="48">
        <v>0</v>
      </c>
      <c r="F245" s="48">
        <v>0</v>
      </c>
      <c r="G245" s="24"/>
      <c r="H245" s="24"/>
      <c r="I245" s="24"/>
      <c r="J245" s="24"/>
      <c r="K245" s="24"/>
      <c r="L245" s="51">
        <v>2500</v>
      </c>
      <c r="M245" s="51">
        <v>2500</v>
      </c>
      <c r="N245" s="35">
        <v>0</v>
      </c>
      <c r="O245" s="48">
        <v>0</v>
      </c>
      <c r="P245" s="26">
        <f t="shared" si="42"/>
        <v>1</v>
      </c>
      <c r="Q245" s="29"/>
    </row>
    <row r="246" spans="1:17" ht="120" customHeight="1">
      <c r="A246" s="23"/>
      <c r="B246" s="27" t="s">
        <v>247</v>
      </c>
      <c r="C246" s="27">
        <f t="shared" si="43"/>
        <v>387</v>
      </c>
      <c r="D246" s="48">
        <v>387</v>
      </c>
      <c r="E246" s="48">
        <v>0</v>
      </c>
      <c r="F246" s="48">
        <v>0</v>
      </c>
      <c r="G246" s="24"/>
      <c r="H246" s="24"/>
      <c r="I246" s="24"/>
      <c r="J246" s="24"/>
      <c r="K246" s="24"/>
      <c r="L246" s="51">
        <v>336.459</v>
      </c>
      <c r="M246" s="51">
        <v>336.459</v>
      </c>
      <c r="N246" s="35">
        <v>0</v>
      </c>
      <c r="O246" s="48">
        <v>0</v>
      </c>
      <c r="P246" s="26">
        <f t="shared" si="42"/>
        <v>0.8694031007751938</v>
      </c>
      <c r="Q246" s="29"/>
    </row>
    <row r="247" spans="1:17" ht="137.25" customHeight="1">
      <c r="A247" s="23"/>
      <c r="B247" s="27" t="s">
        <v>248</v>
      </c>
      <c r="C247" s="27">
        <v>345</v>
      </c>
      <c r="D247" s="48">
        <v>345</v>
      </c>
      <c r="E247" s="48">
        <v>0</v>
      </c>
      <c r="F247" s="48">
        <v>0</v>
      </c>
      <c r="G247" s="24"/>
      <c r="H247" s="24"/>
      <c r="I247" s="24"/>
      <c r="J247" s="24"/>
      <c r="K247" s="24"/>
      <c r="L247" s="51">
        <v>235.25</v>
      </c>
      <c r="M247" s="51">
        <v>235.25</v>
      </c>
      <c r="N247" s="35">
        <v>0</v>
      </c>
      <c r="O247" s="48">
        <v>0</v>
      </c>
      <c r="P247" s="26">
        <f t="shared" si="42"/>
        <v>0.6818840579710145</v>
      </c>
      <c r="Q247" s="29"/>
    </row>
    <row r="248" spans="1:17" ht="63.75" customHeight="1">
      <c r="A248" s="23"/>
      <c r="B248" s="27" t="s">
        <v>249</v>
      </c>
      <c r="C248" s="27">
        <f t="shared" si="43"/>
        <v>555</v>
      </c>
      <c r="D248" s="48">
        <v>555</v>
      </c>
      <c r="E248" s="48">
        <v>0</v>
      </c>
      <c r="F248" s="48">
        <v>0</v>
      </c>
      <c r="G248" s="24"/>
      <c r="H248" s="24"/>
      <c r="I248" s="24"/>
      <c r="J248" s="24"/>
      <c r="K248" s="24"/>
      <c r="L248" s="51">
        <v>554.986</v>
      </c>
      <c r="M248" s="51">
        <v>554.986</v>
      </c>
      <c r="N248" s="35">
        <v>0</v>
      </c>
      <c r="O248" s="48">
        <v>0</v>
      </c>
      <c r="P248" s="26">
        <f t="shared" si="42"/>
        <v>0.9999747747747748</v>
      </c>
      <c r="Q248" s="29"/>
    </row>
    <row r="249" spans="1:17" ht="73.5" customHeight="1">
      <c r="A249" s="23"/>
      <c r="B249" s="27" t="s">
        <v>250</v>
      </c>
      <c r="C249" s="27">
        <f t="shared" si="43"/>
        <v>200</v>
      </c>
      <c r="D249" s="48">
        <v>200</v>
      </c>
      <c r="E249" s="48">
        <v>0</v>
      </c>
      <c r="F249" s="48">
        <v>0</v>
      </c>
      <c r="G249" s="24"/>
      <c r="H249" s="24"/>
      <c r="I249" s="24"/>
      <c r="J249" s="24"/>
      <c r="K249" s="24"/>
      <c r="L249" s="48">
        <v>187</v>
      </c>
      <c r="M249" s="48">
        <v>187</v>
      </c>
      <c r="N249" s="35">
        <v>0</v>
      </c>
      <c r="O249" s="48">
        <v>0</v>
      </c>
      <c r="P249" s="26">
        <f t="shared" si="42"/>
        <v>0.935</v>
      </c>
      <c r="Q249" s="29"/>
    </row>
    <row r="250" spans="1:17" ht="40.5" customHeight="1">
      <c r="A250" s="23"/>
      <c r="B250" s="27" t="s">
        <v>251</v>
      </c>
      <c r="C250" s="27">
        <f t="shared" si="43"/>
        <v>146</v>
      </c>
      <c r="D250" s="48">
        <v>146</v>
      </c>
      <c r="E250" s="48">
        <v>0</v>
      </c>
      <c r="F250" s="48">
        <v>0</v>
      </c>
      <c r="G250" s="24"/>
      <c r="H250" s="24"/>
      <c r="I250" s="24"/>
      <c r="J250" s="24"/>
      <c r="K250" s="24"/>
      <c r="L250" s="48">
        <v>287.3</v>
      </c>
      <c r="M250" s="48">
        <v>287.3</v>
      </c>
      <c r="N250" s="35">
        <v>0</v>
      </c>
      <c r="O250" s="48">
        <v>0</v>
      </c>
      <c r="P250" s="26">
        <f t="shared" si="42"/>
        <v>1.9678082191780824</v>
      </c>
      <c r="Q250" s="29"/>
    </row>
    <row r="251" spans="1:17" ht="73.5" customHeight="1">
      <c r="A251" s="59">
        <v>9</v>
      </c>
      <c r="B251" s="60" t="s">
        <v>252</v>
      </c>
      <c r="C251" s="60">
        <f>C252+C261</f>
        <v>512579.1</v>
      </c>
      <c r="D251" s="60">
        <f aca="true" t="shared" si="44" ref="D251:O251">D252+D261</f>
        <v>150899.1</v>
      </c>
      <c r="E251" s="60">
        <f t="shared" si="44"/>
        <v>361680</v>
      </c>
      <c r="F251" s="60">
        <f t="shared" si="44"/>
        <v>0</v>
      </c>
      <c r="G251" s="60">
        <f t="shared" si="44"/>
        <v>0</v>
      </c>
      <c r="H251" s="60">
        <f t="shared" si="44"/>
        <v>0</v>
      </c>
      <c r="I251" s="60">
        <f t="shared" si="44"/>
        <v>0</v>
      </c>
      <c r="J251" s="60">
        <f t="shared" si="44"/>
        <v>0</v>
      </c>
      <c r="K251" s="60">
        <f t="shared" si="44"/>
        <v>0</v>
      </c>
      <c r="L251" s="60">
        <f t="shared" si="44"/>
        <v>383596.1</v>
      </c>
      <c r="M251" s="60">
        <f t="shared" si="44"/>
        <v>128108.3</v>
      </c>
      <c r="N251" s="112">
        <f t="shared" si="44"/>
        <v>255487.8</v>
      </c>
      <c r="O251" s="60">
        <f t="shared" si="44"/>
        <v>0</v>
      </c>
      <c r="P251" s="61">
        <f t="shared" si="42"/>
        <v>0.7483646914203096</v>
      </c>
      <c r="Q251" s="73"/>
    </row>
    <row r="252" spans="1:17" ht="48" customHeight="1">
      <c r="A252" s="58"/>
      <c r="B252" s="12" t="s">
        <v>253</v>
      </c>
      <c r="C252" s="12">
        <v>32666.1</v>
      </c>
      <c r="D252" s="12">
        <v>13515.1</v>
      </c>
      <c r="E252" s="12">
        <v>19151</v>
      </c>
      <c r="F252" s="12">
        <v>0</v>
      </c>
      <c r="G252" s="12"/>
      <c r="H252" s="12"/>
      <c r="I252" s="12"/>
      <c r="J252" s="12"/>
      <c r="K252" s="12"/>
      <c r="L252" s="12">
        <v>24655.6</v>
      </c>
      <c r="M252" s="12">
        <v>11696.6</v>
      </c>
      <c r="N252" s="17">
        <v>12959</v>
      </c>
      <c r="O252" s="12">
        <v>0</v>
      </c>
      <c r="P252" s="13">
        <f t="shared" si="42"/>
        <v>0.7547763583654002</v>
      </c>
      <c r="Q252" s="18"/>
    </row>
    <row r="253" spans="1:17" ht="48" customHeight="1">
      <c r="A253" s="23"/>
      <c r="B253" s="24" t="s">
        <v>254</v>
      </c>
      <c r="C253" s="24">
        <v>4877.9</v>
      </c>
      <c r="D253" s="24">
        <v>4877.9</v>
      </c>
      <c r="E253" s="24">
        <v>0</v>
      </c>
      <c r="F253" s="24">
        <v>0</v>
      </c>
      <c r="G253" s="24"/>
      <c r="H253" s="24"/>
      <c r="I253" s="24"/>
      <c r="J253" s="24"/>
      <c r="K253" s="24"/>
      <c r="L253" s="24">
        <v>4145.3</v>
      </c>
      <c r="M253" s="24">
        <v>4145.3</v>
      </c>
      <c r="N253" s="33">
        <v>0</v>
      </c>
      <c r="O253" s="24">
        <v>0</v>
      </c>
      <c r="P253" s="26">
        <f t="shared" si="42"/>
        <v>0.8498124192787881</v>
      </c>
      <c r="Q253" s="29"/>
    </row>
    <row r="254" spans="1:17" ht="48" customHeight="1">
      <c r="A254" s="23"/>
      <c r="B254" s="53" t="s">
        <v>356</v>
      </c>
      <c r="C254" s="24">
        <v>4305.7</v>
      </c>
      <c r="D254" s="24">
        <v>4305.7</v>
      </c>
      <c r="E254" s="24">
        <v>0</v>
      </c>
      <c r="F254" s="24">
        <v>0</v>
      </c>
      <c r="G254" s="24"/>
      <c r="H254" s="24"/>
      <c r="I254" s="24"/>
      <c r="J254" s="24"/>
      <c r="K254" s="24"/>
      <c r="L254" s="24">
        <v>3573.1</v>
      </c>
      <c r="M254" s="24">
        <v>3573.1</v>
      </c>
      <c r="N254" s="33">
        <v>0</v>
      </c>
      <c r="O254" s="24">
        <v>0</v>
      </c>
      <c r="P254" s="26">
        <f t="shared" si="42"/>
        <v>0.8298534500778039</v>
      </c>
      <c r="Q254" s="29"/>
    </row>
    <row r="255" spans="1:17" ht="48" customHeight="1">
      <c r="A255" s="23"/>
      <c r="B255" s="53" t="s">
        <v>357</v>
      </c>
      <c r="C255" s="24">
        <v>572.2</v>
      </c>
      <c r="D255" s="24">
        <v>572.2</v>
      </c>
      <c r="E255" s="24">
        <v>0</v>
      </c>
      <c r="F255" s="24">
        <v>0</v>
      </c>
      <c r="G255" s="24"/>
      <c r="H255" s="24"/>
      <c r="I255" s="24"/>
      <c r="J255" s="24"/>
      <c r="K255" s="24"/>
      <c r="L255" s="24">
        <v>572.2</v>
      </c>
      <c r="M255" s="24">
        <v>572.2</v>
      </c>
      <c r="N255" s="33">
        <v>0</v>
      </c>
      <c r="O255" s="24">
        <v>0</v>
      </c>
      <c r="P255" s="26">
        <f t="shared" si="42"/>
        <v>1</v>
      </c>
      <c r="Q255" s="29"/>
    </row>
    <row r="256" spans="1:17" ht="48" customHeight="1">
      <c r="A256" s="23"/>
      <c r="B256" s="53" t="s">
        <v>255</v>
      </c>
      <c r="C256" s="24">
        <v>24182.9</v>
      </c>
      <c r="D256" s="24">
        <v>5031.9</v>
      </c>
      <c r="E256" s="24">
        <v>19151</v>
      </c>
      <c r="F256" s="24">
        <v>0</v>
      </c>
      <c r="G256" s="24"/>
      <c r="H256" s="24"/>
      <c r="I256" s="24"/>
      <c r="J256" s="24"/>
      <c r="K256" s="24"/>
      <c r="L256" s="24">
        <v>16905</v>
      </c>
      <c r="M256" s="24">
        <v>3946</v>
      </c>
      <c r="N256" s="33">
        <v>12959</v>
      </c>
      <c r="O256" s="24">
        <v>0</v>
      </c>
      <c r="P256" s="26">
        <f t="shared" si="42"/>
        <v>0.6990476741829971</v>
      </c>
      <c r="Q256" s="29"/>
    </row>
    <row r="257" spans="1:17" ht="48" customHeight="1">
      <c r="A257" s="23"/>
      <c r="B257" s="53" t="s">
        <v>256</v>
      </c>
      <c r="C257" s="24">
        <v>1232</v>
      </c>
      <c r="D257" s="24">
        <v>1232</v>
      </c>
      <c r="E257" s="24">
        <v>0</v>
      </c>
      <c r="F257" s="24">
        <v>0</v>
      </c>
      <c r="G257" s="24"/>
      <c r="H257" s="24"/>
      <c r="I257" s="24"/>
      <c r="J257" s="24"/>
      <c r="K257" s="24"/>
      <c r="L257" s="24">
        <v>1232</v>
      </c>
      <c r="M257" s="24">
        <v>1232</v>
      </c>
      <c r="N257" s="33">
        <v>0</v>
      </c>
      <c r="O257" s="24">
        <v>0</v>
      </c>
      <c r="P257" s="26">
        <f t="shared" si="42"/>
        <v>1</v>
      </c>
      <c r="Q257" s="29"/>
    </row>
    <row r="258" spans="1:17" ht="48" customHeight="1">
      <c r="A258" s="23"/>
      <c r="B258" s="53" t="s">
        <v>257</v>
      </c>
      <c r="C258" s="24">
        <v>1093.6</v>
      </c>
      <c r="D258" s="24">
        <v>1093.6</v>
      </c>
      <c r="E258" s="24">
        <v>0</v>
      </c>
      <c r="F258" s="24">
        <v>0</v>
      </c>
      <c r="G258" s="24"/>
      <c r="H258" s="24"/>
      <c r="I258" s="24"/>
      <c r="J258" s="24"/>
      <c r="K258" s="24"/>
      <c r="L258" s="24">
        <v>99.2</v>
      </c>
      <c r="M258" s="24">
        <v>99.2</v>
      </c>
      <c r="N258" s="33">
        <v>0</v>
      </c>
      <c r="O258" s="24">
        <v>0</v>
      </c>
      <c r="P258" s="26">
        <f t="shared" si="42"/>
        <v>0.09070958302852963</v>
      </c>
      <c r="Q258" s="29"/>
    </row>
    <row r="259" spans="1:17" ht="48" customHeight="1">
      <c r="A259" s="23"/>
      <c r="B259" s="53" t="s">
        <v>258</v>
      </c>
      <c r="C259" s="24">
        <v>21857.3</v>
      </c>
      <c r="D259" s="24">
        <v>2706.3</v>
      </c>
      <c r="E259" s="24">
        <v>0</v>
      </c>
      <c r="F259" s="24">
        <v>19151</v>
      </c>
      <c r="G259" s="24"/>
      <c r="H259" s="24"/>
      <c r="I259" s="24"/>
      <c r="J259" s="24"/>
      <c r="K259" s="24"/>
      <c r="L259" s="24">
        <v>15573.8</v>
      </c>
      <c r="M259" s="24">
        <v>2614.8</v>
      </c>
      <c r="N259" s="33">
        <v>12959</v>
      </c>
      <c r="O259" s="24">
        <v>0</v>
      </c>
      <c r="P259" s="26">
        <f t="shared" si="42"/>
        <v>0.7125216746807702</v>
      </c>
      <c r="Q259" s="29"/>
    </row>
    <row r="260" spans="1:17" ht="48" customHeight="1">
      <c r="A260" s="23"/>
      <c r="B260" s="53" t="s">
        <v>259</v>
      </c>
      <c r="C260" s="24">
        <v>3605.3</v>
      </c>
      <c r="D260" s="24">
        <v>3605.3</v>
      </c>
      <c r="E260" s="24">
        <v>0</v>
      </c>
      <c r="F260" s="24">
        <v>0</v>
      </c>
      <c r="G260" s="24"/>
      <c r="H260" s="24"/>
      <c r="I260" s="24"/>
      <c r="J260" s="24"/>
      <c r="K260" s="24"/>
      <c r="L260" s="24">
        <v>3605.3</v>
      </c>
      <c r="M260" s="24">
        <v>3605.3</v>
      </c>
      <c r="N260" s="33">
        <v>0</v>
      </c>
      <c r="O260" s="24">
        <v>0</v>
      </c>
      <c r="P260" s="26">
        <f t="shared" si="42"/>
        <v>1</v>
      </c>
      <c r="Q260" s="29"/>
    </row>
    <row r="261" spans="1:17" ht="48" customHeight="1">
      <c r="A261" s="58"/>
      <c r="B261" s="85" t="s">
        <v>260</v>
      </c>
      <c r="C261" s="12">
        <v>479913</v>
      </c>
      <c r="D261" s="12">
        <v>137384</v>
      </c>
      <c r="E261" s="12">
        <v>342529</v>
      </c>
      <c r="F261" s="12">
        <v>0</v>
      </c>
      <c r="G261" s="12"/>
      <c r="H261" s="12"/>
      <c r="I261" s="12"/>
      <c r="J261" s="12"/>
      <c r="K261" s="12"/>
      <c r="L261" s="12">
        <v>358940.5</v>
      </c>
      <c r="M261" s="12">
        <v>116411.7</v>
      </c>
      <c r="N261" s="17">
        <v>242528.8</v>
      </c>
      <c r="O261" s="12">
        <v>0</v>
      </c>
      <c r="P261" s="13">
        <f t="shared" si="42"/>
        <v>0.7479282703323311</v>
      </c>
      <c r="Q261" s="18"/>
    </row>
    <row r="262" spans="1:17" ht="48" customHeight="1">
      <c r="A262" s="23"/>
      <c r="B262" s="53" t="s">
        <v>261</v>
      </c>
      <c r="C262" s="24">
        <v>5305.1</v>
      </c>
      <c r="D262" s="24">
        <v>5305.1</v>
      </c>
      <c r="E262" s="24">
        <v>0</v>
      </c>
      <c r="F262" s="24">
        <v>0</v>
      </c>
      <c r="G262" s="24"/>
      <c r="H262" s="24"/>
      <c r="I262" s="24"/>
      <c r="J262" s="24"/>
      <c r="K262" s="24"/>
      <c r="L262" s="24">
        <v>5305.1</v>
      </c>
      <c r="M262" s="24">
        <v>5305.1</v>
      </c>
      <c r="N262" s="33">
        <v>0</v>
      </c>
      <c r="O262" s="24">
        <v>0</v>
      </c>
      <c r="P262" s="26">
        <f t="shared" si="42"/>
        <v>1</v>
      </c>
      <c r="Q262" s="29"/>
    </row>
    <row r="263" spans="1:17" ht="48" customHeight="1">
      <c r="A263" s="23"/>
      <c r="B263" s="53" t="s">
        <v>262</v>
      </c>
      <c r="C263" s="24">
        <v>78665.6</v>
      </c>
      <c r="D263" s="24">
        <v>8592.6</v>
      </c>
      <c r="E263" s="24">
        <v>70073</v>
      </c>
      <c r="F263" s="24">
        <v>0</v>
      </c>
      <c r="G263" s="24"/>
      <c r="H263" s="24"/>
      <c r="I263" s="24"/>
      <c r="J263" s="24"/>
      <c r="K263" s="24"/>
      <c r="L263" s="24">
        <v>71604.6</v>
      </c>
      <c r="M263" s="24">
        <v>8295.6</v>
      </c>
      <c r="N263" s="33">
        <v>63309</v>
      </c>
      <c r="O263" s="24">
        <v>0</v>
      </c>
      <c r="P263" s="26">
        <f t="shared" si="42"/>
        <v>0.9102403083431639</v>
      </c>
      <c r="Q263" s="29"/>
    </row>
    <row r="264" spans="1:17" ht="48" customHeight="1">
      <c r="A264" s="23"/>
      <c r="B264" s="53" t="s">
        <v>263</v>
      </c>
      <c r="C264" s="24">
        <v>440</v>
      </c>
      <c r="D264" s="24">
        <v>440</v>
      </c>
      <c r="E264" s="24">
        <v>0</v>
      </c>
      <c r="F264" s="24">
        <v>0</v>
      </c>
      <c r="G264" s="24"/>
      <c r="H264" s="24"/>
      <c r="I264" s="24"/>
      <c r="J264" s="24"/>
      <c r="K264" s="24"/>
      <c r="L264" s="24">
        <v>366.7</v>
      </c>
      <c r="M264" s="24">
        <v>366.7</v>
      </c>
      <c r="N264" s="33">
        <v>0</v>
      </c>
      <c r="O264" s="24">
        <v>0</v>
      </c>
      <c r="P264" s="26">
        <f t="shared" si="42"/>
        <v>0.8334090909090909</v>
      </c>
      <c r="Q264" s="29"/>
    </row>
    <row r="265" spans="1:17" ht="48" customHeight="1">
      <c r="A265" s="23"/>
      <c r="B265" s="53" t="s">
        <v>264</v>
      </c>
      <c r="C265" s="24">
        <v>78225.6</v>
      </c>
      <c r="D265" s="24">
        <v>8152.6</v>
      </c>
      <c r="E265" s="24">
        <v>70073</v>
      </c>
      <c r="F265" s="24">
        <v>0</v>
      </c>
      <c r="G265" s="24"/>
      <c r="H265" s="24"/>
      <c r="I265" s="24"/>
      <c r="J265" s="24"/>
      <c r="K265" s="24"/>
      <c r="L265" s="24">
        <v>71237.9</v>
      </c>
      <c r="M265" s="24">
        <v>7928.9</v>
      </c>
      <c r="N265" s="33">
        <v>63309</v>
      </c>
      <c r="O265" s="24">
        <v>0</v>
      </c>
      <c r="P265" s="26">
        <f t="shared" si="42"/>
        <v>0.9106724652799082</v>
      </c>
      <c r="Q265" s="29"/>
    </row>
    <row r="266" spans="1:17" ht="48" customHeight="1">
      <c r="A266" s="23"/>
      <c r="B266" s="53" t="s">
        <v>265</v>
      </c>
      <c r="C266" s="24">
        <v>2294.5</v>
      </c>
      <c r="D266" s="24">
        <v>2294.5</v>
      </c>
      <c r="E266" s="24">
        <v>0</v>
      </c>
      <c r="F266" s="24">
        <v>0</v>
      </c>
      <c r="G266" s="24"/>
      <c r="H266" s="24"/>
      <c r="I266" s="24"/>
      <c r="J266" s="24"/>
      <c r="K266" s="24"/>
      <c r="L266" s="24">
        <v>1574.7</v>
      </c>
      <c r="M266" s="24">
        <v>1574.7</v>
      </c>
      <c r="N266" s="33">
        <v>0</v>
      </c>
      <c r="O266" s="24">
        <v>0</v>
      </c>
      <c r="P266" s="26">
        <f t="shared" si="42"/>
        <v>0.6862933100893441</v>
      </c>
      <c r="Q266" s="29"/>
    </row>
    <row r="267" spans="1:17" ht="48" customHeight="1">
      <c r="A267" s="23"/>
      <c r="B267" s="53" t="s">
        <v>266</v>
      </c>
      <c r="C267" s="24">
        <v>0</v>
      </c>
      <c r="D267" s="24">
        <v>0</v>
      </c>
      <c r="E267" s="24">
        <v>0</v>
      </c>
      <c r="F267" s="24">
        <v>0</v>
      </c>
      <c r="G267" s="24"/>
      <c r="H267" s="24"/>
      <c r="I267" s="24"/>
      <c r="J267" s="24"/>
      <c r="K267" s="24"/>
      <c r="L267" s="24">
        <v>0</v>
      </c>
      <c r="M267" s="24">
        <v>0</v>
      </c>
      <c r="N267" s="33">
        <v>0</v>
      </c>
      <c r="O267" s="24">
        <v>0</v>
      </c>
      <c r="P267" s="26">
        <v>0</v>
      </c>
      <c r="Q267" s="29"/>
    </row>
    <row r="268" spans="1:17" ht="48" customHeight="1">
      <c r="A268" s="23"/>
      <c r="B268" s="53" t="s">
        <v>267</v>
      </c>
      <c r="C268" s="24">
        <v>2294.5</v>
      </c>
      <c r="D268" s="24">
        <v>2294.5</v>
      </c>
      <c r="E268" s="24">
        <v>0</v>
      </c>
      <c r="F268" s="24">
        <v>0</v>
      </c>
      <c r="G268" s="24"/>
      <c r="H268" s="24"/>
      <c r="I268" s="24"/>
      <c r="J268" s="24"/>
      <c r="K268" s="24"/>
      <c r="L268" s="24">
        <v>1574.7</v>
      </c>
      <c r="M268" s="24">
        <v>1574.7</v>
      </c>
      <c r="N268" s="33">
        <v>0</v>
      </c>
      <c r="O268" s="24">
        <v>0</v>
      </c>
      <c r="P268" s="26">
        <f t="shared" si="42"/>
        <v>0.6862933100893441</v>
      </c>
      <c r="Q268" s="29"/>
    </row>
    <row r="269" spans="1:17" ht="48" customHeight="1">
      <c r="A269" s="23"/>
      <c r="B269" s="53" t="s">
        <v>268</v>
      </c>
      <c r="C269" s="24">
        <v>59107.5</v>
      </c>
      <c r="D269" s="24">
        <v>59107.5</v>
      </c>
      <c r="E269" s="24">
        <v>0</v>
      </c>
      <c r="F269" s="24">
        <v>0</v>
      </c>
      <c r="G269" s="24"/>
      <c r="H269" s="24"/>
      <c r="I269" s="24"/>
      <c r="J269" s="24"/>
      <c r="K269" s="24"/>
      <c r="L269" s="24">
        <v>56431.4</v>
      </c>
      <c r="M269" s="24">
        <v>56431.4</v>
      </c>
      <c r="N269" s="33">
        <v>0</v>
      </c>
      <c r="O269" s="24">
        <v>0</v>
      </c>
      <c r="P269" s="26">
        <f t="shared" si="42"/>
        <v>0.9547248657107812</v>
      </c>
      <c r="Q269" s="29"/>
    </row>
    <row r="270" spans="1:17" ht="48" customHeight="1">
      <c r="A270" s="23"/>
      <c r="B270" s="53" t="s">
        <v>269</v>
      </c>
      <c r="C270" s="24">
        <v>5417.5</v>
      </c>
      <c r="D270" s="24">
        <v>5417.5</v>
      </c>
      <c r="E270" s="24">
        <v>0</v>
      </c>
      <c r="F270" s="24">
        <v>0</v>
      </c>
      <c r="G270" s="24"/>
      <c r="H270" s="24"/>
      <c r="I270" s="24"/>
      <c r="J270" s="24"/>
      <c r="K270" s="24"/>
      <c r="L270" s="24">
        <v>5417.4</v>
      </c>
      <c r="M270" s="24">
        <v>5417.4</v>
      </c>
      <c r="N270" s="33">
        <v>0</v>
      </c>
      <c r="O270" s="24">
        <v>0</v>
      </c>
      <c r="P270" s="26">
        <f t="shared" si="42"/>
        <v>0.9999815413013382</v>
      </c>
      <c r="Q270" s="29"/>
    </row>
    <row r="271" spans="1:17" ht="48" customHeight="1">
      <c r="A271" s="23"/>
      <c r="B271" s="53" t="s">
        <v>270</v>
      </c>
      <c r="C271" s="24">
        <v>4190</v>
      </c>
      <c r="D271" s="24">
        <v>4190</v>
      </c>
      <c r="E271" s="24">
        <v>0</v>
      </c>
      <c r="F271" s="24">
        <v>0</v>
      </c>
      <c r="G271" s="24"/>
      <c r="H271" s="24"/>
      <c r="I271" s="24"/>
      <c r="J271" s="24"/>
      <c r="K271" s="24"/>
      <c r="L271" s="24">
        <v>1589.9</v>
      </c>
      <c r="M271" s="24">
        <v>1589.9</v>
      </c>
      <c r="N271" s="33">
        <v>0</v>
      </c>
      <c r="O271" s="24">
        <v>0</v>
      </c>
      <c r="P271" s="26">
        <f t="shared" si="42"/>
        <v>0.37945107398568023</v>
      </c>
      <c r="Q271" s="29"/>
    </row>
    <row r="272" spans="1:17" ht="48" customHeight="1">
      <c r="A272" s="23"/>
      <c r="B272" s="53" t="s">
        <v>271</v>
      </c>
      <c r="C272" s="24">
        <v>49500</v>
      </c>
      <c r="D272" s="24">
        <v>49500</v>
      </c>
      <c r="E272" s="24">
        <v>0</v>
      </c>
      <c r="F272" s="24">
        <v>0</v>
      </c>
      <c r="G272" s="24"/>
      <c r="H272" s="24"/>
      <c r="I272" s="24"/>
      <c r="J272" s="24"/>
      <c r="K272" s="24"/>
      <c r="L272" s="24">
        <v>49424.1</v>
      </c>
      <c r="M272" s="24">
        <v>49424.1</v>
      </c>
      <c r="N272" s="33">
        <v>0</v>
      </c>
      <c r="O272" s="24">
        <v>0</v>
      </c>
      <c r="P272" s="26">
        <f t="shared" si="42"/>
        <v>0.9984666666666666</v>
      </c>
      <c r="Q272" s="29"/>
    </row>
    <row r="273" spans="1:17" ht="48" customHeight="1">
      <c r="A273" s="23"/>
      <c r="B273" s="53" t="s">
        <v>272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33">
        <v>0</v>
      </c>
      <c r="O273" s="24">
        <v>0</v>
      </c>
      <c r="P273" s="26">
        <v>0</v>
      </c>
      <c r="Q273" s="29"/>
    </row>
    <row r="274" spans="1:17" ht="48" customHeight="1">
      <c r="A274" s="23"/>
      <c r="B274" s="53" t="s">
        <v>273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33">
        <v>0</v>
      </c>
      <c r="O274" s="24">
        <v>0</v>
      </c>
      <c r="P274" s="26">
        <v>0</v>
      </c>
      <c r="Q274" s="29"/>
    </row>
    <row r="275" spans="1:17" ht="48" customHeight="1">
      <c r="A275" s="23"/>
      <c r="B275" s="53" t="s">
        <v>371</v>
      </c>
      <c r="C275" s="24">
        <v>334540.3</v>
      </c>
      <c r="D275" s="24">
        <v>62084.3</v>
      </c>
      <c r="E275" s="24">
        <v>272456</v>
      </c>
      <c r="F275" s="24">
        <v>0</v>
      </c>
      <c r="G275" s="24"/>
      <c r="H275" s="24"/>
      <c r="I275" s="24"/>
      <c r="J275" s="24"/>
      <c r="K275" s="24"/>
      <c r="L275" s="24">
        <v>224024.7</v>
      </c>
      <c r="M275" s="24">
        <v>4804.9</v>
      </c>
      <c r="N275" s="33">
        <v>179219.8</v>
      </c>
      <c r="O275" s="24">
        <v>0</v>
      </c>
      <c r="P275" s="26">
        <f t="shared" si="42"/>
        <v>0.6696493666084475</v>
      </c>
      <c r="Q275" s="29"/>
    </row>
    <row r="276" spans="1:17" ht="48" customHeight="1">
      <c r="A276" s="62">
        <v>10</v>
      </c>
      <c r="B276" s="86" t="s">
        <v>342</v>
      </c>
      <c r="C276" s="63">
        <f>C277+C324+C335</f>
        <v>686225.45</v>
      </c>
      <c r="D276" s="63">
        <f aca="true" t="shared" si="45" ref="D276:O276">D277+D324+D335</f>
        <v>400422.17999999993</v>
      </c>
      <c r="E276" s="63">
        <f t="shared" si="45"/>
        <v>244115.64</v>
      </c>
      <c r="F276" s="63">
        <f t="shared" si="45"/>
        <v>41687.63</v>
      </c>
      <c r="G276" s="63">
        <f t="shared" si="45"/>
        <v>0</v>
      </c>
      <c r="H276" s="63">
        <f t="shared" si="45"/>
        <v>0</v>
      </c>
      <c r="I276" s="63">
        <f t="shared" si="45"/>
        <v>0</v>
      </c>
      <c r="J276" s="63">
        <f t="shared" si="45"/>
        <v>0</v>
      </c>
      <c r="K276" s="63">
        <f t="shared" si="45"/>
        <v>0</v>
      </c>
      <c r="L276" s="63">
        <f t="shared" si="45"/>
        <v>524611.3800000001</v>
      </c>
      <c r="M276" s="63">
        <f t="shared" si="45"/>
        <v>373854.15</v>
      </c>
      <c r="N276" s="70">
        <f t="shared" si="45"/>
        <v>150757.23</v>
      </c>
      <c r="O276" s="63">
        <f t="shared" si="45"/>
        <v>0</v>
      </c>
      <c r="P276" s="65">
        <f>L276/C276</f>
        <v>0.7644883762326218</v>
      </c>
      <c r="Q276" s="74"/>
    </row>
    <row r="277" spans="1:17" ht="48" customHeight="1">
      <c r="A277" s="58"/>
      <c r="B277" s="87" t="s">
        <v>274</v>
      </c>
      <c r="C277" s="88">
        <f>D277+E277+F277</f>
        <v>501979.42</v>
      </c>
      <c r="D277" s="88">
        <f>D278+D288+D291+D304+D305+D312+D317+D319</f>
        <v>304767.98</v>
      </c>
      <c r="E277" s="88">
        <f>E278+E288+E291+E304+E305+E312+E317+E319</f>
        <v>197211.44</v>
      </c>
      <c r="F277" s="12">
        <f>F278+F291+F304+F305+F312</f>
        <v>0</v>
      </c>
      <c r="G277" s="12"/>
      <c r="H277" s="12"/>
      <c r="I277" s="12"/>
      <c r="J277" s="12"/>
      <c r="K277" s="12"/>
      <c r="L277" s="12">
        <f>M277+N277+O277</f>
        <v>397736.48000000004</v>
      </c>
      <c r="M277" s="12">
        <f>M278+M291+M304+M305+M312+M317+M319</f>
        <v>279509.9</v>
      </c>
      <c r="N277" s="17">
        <f>N278+N291+N304+N305+N312</f>
        <v>118226.58</v>
      </c>
      <c r="O277" s="12">
        <f>O278+O291+O304+O305+O312</f>
        <v>0</v>
      </c>
      <c r="P277" s="13">
        <f aca="true" t="shared" si="46" ref="P277:P340">L277/C277</f>
        <v>0.792336227648536</v>
      </c>
      <c r="Q277" s="18"/>
    </row>
    <row r="278" spans="1:17" ht="48" customHeight="1">
      <c r="A278" s="23"/>
      <c r="B278" s="46" t="s">
        <v>275</v>
      </c>
      <c r="C278" s="24">
        <f>D278+E278+F278</f>
        <v>141378.6</v>
      </c>
      <c r="D278" s="24">
        <f>D279+D280+D287</f>
        <v>141378.6</v>
      </c>
      <c r="E278" s="24">
        <f>E279+E280</f>
        <v>0</v>
      </c>
      <c r="F278" s="24">
        <f>F279+F280</f>
        <v>0</v>
      </c>
      <c r="G278" s="24"/>
      <c r="H278" s="24"/>
      <c r="I278" s="24"/>
      <c r="J278" s="24"/>
      <c r="K278" s="24"/>
      <c r="L278" s="24">
        <f>M278+N278+O278</f>
        <v>139099.3</v>
      </c>
      <c r="M278" s="24">
        <f>M279+M280+M287</f>
        <v>139099.3</v>
      </c>
      <c r="N278" s="33">
        <f>N279+N280</f>
        <v>0</v>
      </c>
      <c r="O278" s="24">
        <f>O279+O280</f>
        <v>0</v>
      </c>
      <c r="P278" s="26">
        <f t="shared" si="46"/>
        <v>0.9838780409482056</v>
      </c>
      <c r="Q278" s="29"/>
    </row>
    <row r="279" spans="1:17" ht="48" customHeight="1">
      <c r="A279" s="23"/>
      <c r="B279" s="46" t="s">
        <v>360</v>
      </c>
      <c r="C279" s="55">
        <f>D279+E279</f>
        <v>129991</v>
      </c>
      <c r="D279" s="55">
        <v>129991</v>
      </c>
      <c r="E279" s="55">
        <v>0</v>
      </c>
      <c r="F279" s="56">
        <v>0</v>
      </c>
      <c r="G279" s="24"/>
      <c r="H279" s="24"/>
      <c r="I279" s="24"/>
      <c r="J279" s="24"/>
      <c r="K279" s="24"/>
      <c r="L279" s="55">
        <f>M279+N279+O279</f>
        <v>129991</v>
      </c>
      <c r="M279" s="55">
        <v>129991</v>
      </c>
      <c r="N279" s="109">
        <v>0</v>
      </c>
      <c r="O279" s="55">
        <v>0</v>
      </c>
      <c r="P279" s="26">
        <f t="shared" si="46"/>
        <v>1</v>
      </c>
      <c r="Q279" s="29"/>
    </row>
    <row r="280" spans="1:17" ht="48" customHeight="1">
      <c r="A280" s="23"/>
      <c r="B280" s="46" t="s">
        <v>276</v>
      </c>
      <c r="C280" s="24">
        <f aca="true" t="shared" si="47" ref="C280:C310">D280+E280+F280</f>
        <v>7568.6</v>
      </c>
      <c r="D280" s="24">
        <f>D281+D282+D283+D284+D285+D286</f>
        <v>7568.6</v>
      </c>
      <c r="E280" s="46">
        <v>0</v>
      </c>
      <c r="F280" s="46">
        <v>0</v>
      </c>
      <c r="G280" s="24"/>
      <c r="H280" s="24"/>
      <c r="I280" s="24"/>
      <c r="J280" s="24"/>
      <c r="K280" s="24"/>
      <c r="L280" s="24">
        <f aca="true" t="shared" si="48" ref="L280:L337">M280+N280+O280</f>
        <v>5309.299999999999</v>
      </c>
      <c r="M280" s="24">
        <f>M281+M282+M283+M284+M285</f>
        <v>5309.299999999999</v>
      </c>
      <c r="N280" s="33">
        <f>N281+N282+N283+N284+N285</f>
        <v>0</v>
      </c>
      <c r="O280" s="24">
        <f>O281+O282+O283+O284+O285</f>
        <v>0</v>
      </c>
      <c r="P280" s="26">
        <f t="shared" si="46"/>
        <v>0.7014903680997805</v>
      </c>
      <c r="Q280" s="29"/>
    </row>
    <row r="281" spans="1:17" ht="48" customHeight="1">
      <c r="A281" s="23"/>
      <c r="B281" s="46" t="s">
        <v>277</v>
      </c>
      <c r="C281" s="24">
        <f t="shared" si="47"/>
        <v>2500</v>
      </c>
      <c r="D281" s="24">
        <v>2500</v>
      </c>
      <c r="E281" s="46">
        <v>0</v>
      </c>
      <c r="F281" s="46">
        <v>0</v>
      </c>
      <c r="G281" s="24"/>
      <c r="H281" s="24"/>
      <c r="I281" s="24"/>
      <c r="J281" s="24"/>
      <c r="K281" s="24"/>
      <c r="L281" s="57">
        <f t="shared" si="48"/>
        <v>1888.1</v>
      </c>
      <c r="M281" s="46">
        <v>1888.1</v>
      </c>
      <c r="N281" s="33">
        <v>0</v>
      </c>
      <c r="O281" s="46">
        <v>0</v>
      </c>
      <c r="P281" s="26">
        <f t="shared" si="46"/>
        <v>0.7552399999999999</v>
      </c>
      <c r="Q281" s="29"/>
    </row>
    <row r="282" spans="1:17" ht="48" customHeight="1">
      <c r="A282" s="23"/>
      <c r="B282" s="46" t="s">
        <v>278</v>
      </c>
      <c r="C282" s="24">
        <f t="shared" si="47"/>
        <v>703.7</v>
      </c>
      <c r="D282" s="24">
        <v>703.7</v>
      </c>
      <c r="E282" s="46">
        <v>0</v>
      </c>
      <c r="F282" s="46">
        <v>0</v>
      </c>
      <c r="G282" s="24"/>
      <c r="H282" s="24"/>
      <c r="I282" s="24"/>
      <c r="J282" s="24"/>
      <c r="K282" s="24"/>
      <c r="L282" s="24">
        <f t="shared" si="48"/>
        <v>703.7</v>
      </c>
      <c r="M282" s="25">
        <v>703.7</v>
      </c>
      <c r="N282" s="33">
        <v>0</v>
      </c>
      <c r="O282" s="46">
        <v>0</v>
      </c>
      <c r="P282" s="26">
        <f t="shared" si="46"/>
        <v>1</v>
      </c>
      <c r="Q282" s="29"/>
    </row>
    <row r="283" spans="1:17" ht="48" customHeight="1">
      <c r="A283" s="23"/>
      <c r="B283" s="46" t="s">
        <v>279</v>
      </c>
      <c r="C283" s="24">
        <f t="shared" si="47"/>
        <v>1964.9</v>
      </c>
      <c r="D283" s="24">
        <v>1964.9</v>
      </c>
      <c r="E283" s="24">
        <v>0</v>
      </c>
      <c r="F283" s="24">
        <v>0</v>
      </c>
      <c r="G283" s="24"/>
      <c r="H283" s="24"/>
      <c r="I283" s="24"/>
      <c r="J283" s="24"/>
      <c r="K283" s="24"/>
      <c r="L283" s="24">
        <f t="shared" si="48"/>
        <v>1776.6</v>
      </c>
      <c r="M283" s="55">
        <v>1776.6</v>
      </c>
      <c r="N283" s="109">
        <v>0</v>
      </c>
      <c r="O283" s="56">
        <v>0</v>
      </c>
      <c r="P283" s="26">
        <f t="shared" si="46"/>
        <v>0.904168151050944</v>
      </c>
      <c r="Q283" s="29"/>
    </row>
    <row r="284" spans="1:17" ht="48" customHeight="1">
      <c r="A284" s="23"/>
      <c r="B284" s="46" t="s">
        <v>280</v>
      </c>
      <c r="C284" s="24">
        <f t="shared" si="47"/>
        <v>0</v>
      </c>
      <c r="D284" s="24">
        <v>0</v>
      </c>
      <c r="E284" s="24">
        <v>0</v>
      </c>
      <c r="F284" s="24">
        <v>0</v>
      </c>
      <c r="G284" s="24"/>
      <c r="H284" s="24"/>
      <c r="I284" s="24"/>
      <c r="J284" s="24"/>
      <c r="K284" s="24"/>
      <c r="L284" s="24">
        <f t="shared" si="48"/>
        <v>0</v>
      </c>
      <c r="M284" s="46">
        <v>0</v>
      </c>
      <c r="N284" s="33">
        <v>0</v>
      </c>
      <c r="O284" s="46">
        <v>0</v>
      </c>
      <c r="P284" s="26" t="e">
        <f t="shared" si="46"/>
        <v>#DIV/0!</v>
      </c>
      <c r="Q284" s="29"/>
    </row>
    <row r="285" spans="1:17" ht="48" customHeight="1">
      <c r="A285" s="23"/>
      <c r="B285" s="46" t="s">
        <v>281</v>
      </c>
      <c r="C285" s="24">
        <f t="shared" si="47"/>
        <v>1000</v>
      </c>
      <c r="D285" s="24">
        <v>1000</v>
      </c>
      <c r="E285" s="24">
        <v>0</v>
      </c>
      <c r="F285" s="24">
        <v>0</v>
      </c>
      <c r="G285" s="24"/>
      <c r="H285" s="24"/>
      <c r="I285" s="24"/>
      <c r="J285" s="24"/>
      <c r="K285" s="24"/>
      <c r="L285" s="24">
        <f t="shared" si="48"/>
        <v>940.9</v>
      </c>
      <c r="M285" s="46">
        <v>940.9</v>
      </c>
      <c r="N285" s="33">
        <v>0</v>
      </c>
      <c r="O285" s="46">
        <v>0</v>
      </c>
      <c r="P285" s="26">
        <f t="shared" si="46"/>
        <v>0.9409</v>
      </c>
      <c r="Q285" s="29"/>
    </row>
    <row r="286" spans="1:17" ht="48" customHeight="1">
      <c r="A286" s="23"/>
      <c r="B286" s="46" t="s">
        <v>282</v>
      </c>
      <c r="C286" s="24">
        <f t="shared" si="47"/>
        <v>1400</v>
      </c>
      <c r="D286" s="24">
        <v>1400</v>
      </c>
      <c r="E286" s="24">
        <v>0</v>
      </c>
      <c r="F286" s="24">
        <v>0</v>
      </c>
      <c r="G286" s="24"/>
      <c r="H286" s="24"/>
      <c r="I286" s="24"/>
      <c r="J286" s="24"/>
      <c r="K286" s="24"/>
      <c r="L286" s="24">
        <f t="shared" si="48"/>
        <v>0</v>
      </c>
      <c r="M286" s="46">
        <v>0</v>
      </c>
      <c r="N286" s="33">
        <v>0</v>
      </c>
      <c r="O286" s="46">
        <v>0</v>
      </c>
      <c r="P286" s="26">
        <f t="shared" si="46"/>
        <v>0</v>
      </c>
      <c r="Q286" s="29"/>
    </row>
    <row r="287" spans="1:17" ht="48" customHeight="1">
      <c r="A287" s="23"/>
      <c r="B287" s="46" t="s">
        <v>283</v>
      </c>
      <c r="C287" s="24">
        <f t="shared" si="47"/>
        <v>3819</v>
      </c>
      <c r="D287" s="24">
        <v>3819</v>
      </c>
      <c r="E287" s="24">
        <v>0</v>
      </c>
      <c r="F287" s="24">
        <v>0</v>
      </c>
      <c r="G287" s="24"/>
      <c r="H287" s="24"/>
      <c r="I287" s="24"/>
      <c r="J287" s="24"/>
      <c r="K287" s="24"/>
      <c r="L287" s="24">
        <f t="shared" si="48"/>
        <v>3799</v>
      </c>
      <c r="M287" s="46">
        <v>3799</v>
      </c>
      <c r="N287" s="33">
        <v>0</v>
      </c>
      <c r="O287" s="46">
        <v>0</v>
      </c>
      <c r="P287" s="26">
        <f t="shared" si="46"/>
        <v>0.9947630269704111</v>
      </c>
      <c r="Q287" s="29"/>
    </row>
    <row r="288" spans="1:17" ht="48" customHeight="1">
      <c r="A288" s="23"/>
      <c r="B288" s="46" t="s">
        <v>284</v>
      </c>
      <c r="C288" s="24">
        <f t="shared" si="47"/>
        <v>300</v>
      </c>
      <c r="D288" s="24">
        <f>D289</f>
        <v>0</v>
      </c>
      <c r="E288" s="24">
        <f>E290</f>
        <v>300</v>
      </c>
      <c r="F288" s="24">
        <f>F289</f>
        <v>0</v>
      </c>
      <c r="G288" s="24"/>
      <c r="H288" s="24"/>
      <c r="I288" s="24"/>
      <c r="J288" s="24"/>
      <c r="K288" s="24"/>
      <c r="L288" s="46">
        <f t="shared" si="48"/>
        <v>0</v>
      </c>
      <c r="M288" s="46">
        <f aca="true" t="shared" si="49" ref="M288:O289">M289</f>
        <v>0</v>
      </c>
      <c r="N288" s="33">
        <f t="shared" si="49"/>
        <v>0</v>
      </c>
      <c r="O288" s="46">
        <f t="shared" si="49"/>
        <v>0</v>
      </c>
      <c r="P288" s="26">
        <f t="shared" si="46"/>
        <v>0</v>
      </c>
      <c r="Q288" s="29"/>
    </row>
    <row r="289" spans="1:17" ht="48" customHeight="1">
      <c r="A289" s="23"/>
      <c r="B289" s="46" t="s">
        <v>285</v>
      </c>
      <c r="C289" s="24">
        <f t="shared" si="47"/>
        <v>300</v>
      </c>
      <c r="D289" s="24">
        <v>0</v>
      </c>
      <c r="E289" s="24">
        <v>300</v>
      </c>
      <c r="F289" s="24">
        <v>0</v>
      </c>
      <c r="G289" s="24"/>
      <c r="H289" s="24"/>
      <c r="I289" s="24"/>
      <c r="J289" s="24"/>
      <c r="K289" s="24"/>
      <c r="L289" s="46">
        <f t="shared" si="48"/>
        <v>0</v>
      </c>
      <c r="M289" s="46">
        <f t="shared" si="49"/>
        <v>0</v>
      </c>
      <c r="N289" s="33">
        <f t="shared" si="49"/>
        <v>0</v>
      </c>
      <c r="O289" s="46">
        <f t="shared" si="49"/>
        <v>0</v>
      </c>
      <c r="P289" s="26">
        <f t="shared" si="46"/>
        <v>0</v>
      </c>
      <c r="Q289" s="29"/>
    </row>
    <row r="290" spans="1:17" ht="48" customHeight="1">
      <c r="A290" s="23"/>
      <c r="B290" s="46" t="s">
        <v>286</v>
      </c>
      <c r="C290" s="24">
        <f t="shared" si="47"/>
        <v>300</v>
      </c>
      <c r="D290" s="24">
        <v>0</v>
      </c>
      <c r="E290" s="24">
        <v>300</v>
      </c>
      <c r="F290" s="24">
        <v>0</v>
      </c>
      <c r="G290" s="24"/>
      <c r="H290" s="24"/>
      <c r="I290" s="24"/>
      <c r="J290" s="24"/>
      <c r="K290" s="24"/>
      <c r="L290" s="46">
        <f t="shared" si="48"/>
        <v>0</v>
      </c>
      <c r="M290" s="46">
        <v>0</v>
      </c>
      <c r="N290" s="33">
        <v>0</v>
      </c>
      <c r="O290" s="46">
        <v>0</v>
      </c>
      <c r="P290" s="26">
        <f t="shared" si="46"/>
        <v>0</v>
      </c>
      <c r="Q290" s="29"/>
    </row>
    <row r="291" spans="1:17" ht="48" customHeight="1">
      <c r="A291" s="23"/>
      <c r="B291" s="46" t="s">
        <v>287</v>
      </c>
      <c r="C291" s="54">
        <f t="shared" si="47"/>
        <v>89513.51000000001</v>
      </c>
      <c r="D291" s="24">
        <f>D292+D296+D297+D299+D300+D301+D302+D303+D295</f>
        <v>79284.91</v>
      </c>
      <c r="E291" s="24">
        <f>E292+E296+E297+E299+E300+E301+E302</f>
        <v>10228.6</v>
      </c>
      <c r="F291" s="24">
        <f>F292+F296+F297+F299+F300+F301+F302</f>
        <v>0</v>
      </c>
      <c r="G291" s="24"/>
      <c r="H291" s="24"/>
      <c r="I291" s="24"/>
      <c r="J291" s="24"/>
      <c r="K291" s="24"/>
      <c r="L291" s="54">
        <f t="shared" si="48"/>
        <v>81056.48</v>
      </c>
      <c r="M291" s="24">
        <f>M292+M296+M299+M300+M297+M301+M302+M303+M295</f>
        <v>72377</v>
      </c>
      <c r="N291" s="33">
        <f>N292+N296+N299+N300+N297</f>
        <v>8679.480000000001</v>
      </c>
      <c r="O291" s="24">
        <f>O292+O296+O299+O300</f>
        <v>0</v>
      </c>
      <c r="P291" s="26">
        <f t="shared" si="46"/>
        <v>0.905522306074245</v>
      </c>
      <c r="Q291" s="29"/>
    </row>
    <row r="292" spans="1:17" ht="48" customHeight="1">
      <c r="A292" s="23"/>
      <c r="B292" s="46" t="s">
        <v>288</v>
      </c>
      <c r="C292" s="54">
        <f t="shared" si="47"/>
        <v>15625</v>
      </c>
      <c r="D292" s="24">
        <f>D293</f>
        <v>5453.13</v>
      </c>
      <c r="E292" s="54">
        <f>5492.81+4679.06</f>
        <v>10171.87</v>
      </c>
      <c r="F292" s="24">
        <v>0</v>
      </c>
      <c r="G292" s="24"/>
      <c r="H292" s="24"/>
      <c r="I292" s="24"/>
      <c r="J292" s="24"/>
      <c r="K292" s="24"/>
      <c r="L292" s="24">
        <f t="shared" si="48"/>
        <v>13252.380000000001</v>
      </c>
      <c r="M292" s="24">
        <f>M293</f>
        <v>4625.1</v>
      </c>
      <c r="N292" s="33">
        <f>N293</f>
        <v>8627.28</v>
      </c>
      <c r="O292" s="46">
        <v>0</v>
      </c>
      <c r="P292" s="26">
        <f t="shared" si="46"/>
        <v>0.8481523200000001</v>
      </c>
      <c r="Q292" s="29"/>
    </row>
    <row r="293" spans="1:17" ht="48" customHeight="1">
      <c r="A293" s="23"/>
      <c r="B293" s="46" t="s">
        <v>289</v>
      </c>
      <c r="C293" s="54">
        <f t="shared" si="47"/>
        <v>15625</v>
      </c>
      <c r="D293" s="24">
        <f>D294</f>
        <v>5453.13</v>
      </c>
      <c r="E293" s="54">
        <f>5492.81+4679.06</f>
        <v>10171.87</v>
      </c>
      <c r="F293" s="24">
        <v>0</v>
      </c>
      <c r="G293" s="24"/>
      <c r="H293" s="24"/>
      <c r="I293" s="24"/>
      <c r="J293" s="24"/>
      <c r="K293" s="24"/>
      <c r="L293" s="24">
        <f t="shared" si="48"/>
        <v>13252.380000000001</v>
      </c>
      <c r="M293" s="24">
        <f>M294</f>
        <v>4625.1</v>
      </c>
      <c r="N293" s="109">
        <f>N294</f>
        <v>8627.28</v>
      </c>
      <c r="O293" s="56">
        <v>0</v>
      </c>
      <c r="P293" s="26">
        <f t="shared" si="46"/>
        <v>0.8481523200000001</v>
      </c>
      <c r="Q293" s="29"/>
    </row>
    <row r="294" spans="1:17" ht="48" customHeight="1">
      <c r="A294" s="23"/>
      <c r="B294" s="46" t="s">
        <v>290</v>
      </c>
      <c r="C294" s="54">
        <f t="shared" si="47"/>
        <v>15625</v>
      </c>
      <c r="D294" s="24">
        <v>5453.13</v>
      </c>
      <c r="E294" s="54">
        <f>5492.81+4679.06</f>
        <v>10171.87</v>
      </c>
      <c r="F294" s="24">
        <v>0</v>
      </c>
      <c r="G294" s="24"/>
      <c r="H294" s="24"/>
      <c r="I294" s="24"/>
      <c r="J294" s="24"/>
      <c r="K294" s="24"/>
      <c r="L294" s="24">
        <f t="shared" si="48"/>
        <v>13252.380000000001</v>
      </c>
      <c r="M294" s="24">
        <v>4625.1</v>
      </c>
      <c r="N294" s="109">
        <v>8627.28</v>
      </c>
      <c r="O294" s="56">
        <v>0</v>
      </c>
      <c r="P294" s="26">
        <f t="shared" si="46"/>
        <v>0.8481523200000001</v>
      </c>
      <c r="Q294" s="29"/>
    </row>
    <row r="295" spans="1:17" ht="48" customHeight="1">
      <c r="A295" s="23"/>
      <c r="B295" s="46" t="s">
        <v>291</v>
      </c>
      <c r="C295" s="54">
        <f t="shared" si="47"/>
        <v>8583.4</v>
      </c>
      <c r="D295" s="24">
        <v>8583.4</v>
      </c>
      <c r="E295" s="54">
        <v>0</v>
      </c>
      <c r="F295" s="24">
        <v>0</v>
      </c>
      <c r="G295" s="24"/>
      <c r="H295" s="24"/>
      <c r="I295" s="24"/>
      <c r="J295" s="24"/>
      <c r="K295" s="24"/>
      <c r="L295" s="24">
        <f t="shared" si="48"/>
        <v>7619.9</v>
      </c>
      <c r="M295" s="24">
        <v>7619.9</v>
      </c>
      <c r="N295" s="109">
        <v>0</v>
      </c>
      <c r="O295" s="56">
        <v>0</v>
      </c>
      <c r="P295" s="26">
        <f t="shared" si="46"/>
        <v>0.8877484446722744</v>
      </c>
      <c r="Q295" s="29"/>
    </row>
    <row r="296" spans="1:17" ht="48" customHeight="1">
      <c r="A296" s="23"/>
      <c r="B296" s="46" t="s">
        <v>292</v>
      </c>
      <c r="C296" s="54">
        <f t="shared" si="47"/>
        <v>49403.98</v>
      </c>
      <c r="D296" s="54">
        <v>49403.98</v>
      </c>
      <c r="E296" s="24">
        <v>0</v>
      </c>
      <c r="F296" s="24">
        <v>0</v>
      </c>
      <c r="G296" s="24"/>
      <c r="H296" s="24"/>
      <c r="I296" s="24"/>
      <c r="J296" s="24"/>
      <c r="K296" s="24"/>
      <c r="L296" s="24">
        <f t="shared" si="48"/>
        <v>44496.4</v>
      </c>
      <c r="M296" s="24">
        <v>44496.4</v>
      </c>
      <c r="N296" s="109">
        <v>0</v>
      </c>
      <c r="O296" s="56">
        <v>0</v>
      </c>
      <c r="P296" s="26">
        <f t="shared" si="46"/>
        <v>0.9006642784650143</v>
      </c>
      <c r="Q296" s="29"/>
    </row>
    <row r="297" spans="1:17" ht="48" customHeight="1">
      <c r="A297" s="23"/>
      <c r="B297" s="46" t="s">
        <v>293</v>
      </c>
      <c r="C297" s="54">
        <f>D297+E297+F297</f>
        <v>87.13</v>
      </c>
      <c r="D297" s="24">
        <f>D298</f>
        <v>30.4</v>
      </c>
      <c r="E297" s="54">
        <f>E298</f>
        <v>56.73</v>
      </c>
      <c r="F297" s="24">
        <f>F298</f>
        <v>0</v>
      </c>
      <c r="G297" s="24"/>
      <c r="H297" s="24"/>
      <c r="I297" s="24"/>
      <c r="J297" s="24"/>
      <c r="K297" s="24"/>
      <c r="L297" s="24">
        <f t="shared" si="48"/>
        <v>80</v>
      </c>
      <c r="M297" s="24">
        <v>27.8</v>
      </c>
      <c r="N297" s="109">
        <v>52.2</v>
      </c>
      <c r="O297" s="56">
        <v>0</v>
      </c>
      <c r="P297" s="26">
        <f t="shared" si="46"/>
        <v>0.9181682543326065</v>
      </c>
      <c r="Q297" s="29"/>
    </row>
    <row r="298" spans="1:17" ht="48" customHeight="1">
      <c r="A298" s="23"/>
      <c r="B298" s="46" t="s">
        <v>294</v>
      </c>
      <c r="C298" s="54">
        <f>D298+E298+F298</f>
        <v>87.13</v>
      </c>
      <c r="D298" s="24">
        <v>30.4</v>
      </c>
      <c r="E298" s="54">
        <v>56.73</v>
      </c>
      <c r="F298" s="24">
        <v>0</v>
      </c>
      <c r="G298" s="24"/>
      <c r="H298" s="24"/>
      <c r="I298" s="24"/>
      <c r="J298" s="24"/>
      <c r="K298" s="24"/>
      <c r="L298" s="24">
        <f t="shared" si="48"/>
        <v>80</v>
      </c>
      <c r="M298" s="24">
        <v>27.8</v>
      </c>
      <c r="N298" s="109">
        <v>52.2</v>
      </c>
      <c r="O298" s="56">
        <v>0</v>
      </c>
      <c r="P298" s="26">
        <f t="shared" si="46"/>
        <v>0.9181682543326065</v>
      </c>
      <c r="Q298" s="29"/>
    </row>
    <row r="299" spans="1:17" ht="48" customHeight="1">
      <c r="A299" s="23"/>
      <c r="B299" s="46" t="s">
        <v>295</v>
      </c>
      <c r="C299" s="24">
        <f t="shared" si="47"/>
        <v>9922</v>
      </c>
      <c r="D299" s="24">
        <v>9922</v>
      </c>
      <c r="E299" s="24">
        <v>0</v>
      </c>
      <c r="F299" s="24">
        <v>0</v>
      </c>
      <c r="G299" s="24"/>
      <c r="H299" s="24"/>
      <c r="I299" s="24"/>
      <c r="J299" s="24"/>
      <c r="K299" s="24"/>
      <c r="L299" s="24">
        <f t="shared" si="48"/>
        <v>9716</v>
      </c>
      <c r="M299" s="24">
        <v>9716</v>
      </c>
      <c r="N299" s="109">
        <v>0</v>
      </c>
      <c r="O299" s="56">
        <v>0</v>
      </c>
      <c r="P299" s="26">
        <f t="shared" si="46"/>
        <v>0.9792380568433784</v>
      </c>
      <c r="Q299" s="29"/>
    </row>
    <row r="300" spans="1:17" ht="59.25" customHeight="1">
      <c r="A300" s="23"/>
      <c r="B300" s="46" t="s">
        <v>296</v>
      </c>
      <c r="C300" s="24">
        <f t="shared" si="47"/>
        <v>5820</v>
      </c>
      <c r="D300" s="24">
        <v>5820</v>
      </c>
      <c r="E300" s="24">
        <v>0</v>
      </c>
      <c r="F300" s="24">
        <v>0</v>
      </c>
      <c r="G300" s="24"/>
      <c r="H300" s="24"/>
      <c r="I300" s="24"/>
      <c r="J300" s="24"/>
      <c r="K300" s="24"/>
      <c r="L300" s="24">
        <f t="shared" si="48"/>
        <v>5820</v>
      </c>
      <c r="M300" s="24">
        <v>5820</v>
      </c>
      <c r="N300" s="109">
        <v>0</v>
      </c>
      <c r="O300" s="56">
        <v>0</v>
      </c>
      <c r="P300" s="26">
        <f t="shared" si="46"/>
        <v>1</v>
      </c>
      <c r="Q300" s="29"/>
    </row>
    <row r="301" spans="1:17" ht="48" customHeight="1">
      <c r="A301" s="23"/>
      <c r="B301" s="46" t="s">
        <v>297</v>
      </c>
      <c r="C301" s="24">
        <f t="shared" si="47"/>
        <v>27</v>
      </c>
      <c r="D301" s="24">
        <v>27</v>
      </c>
      <c r="E301" s="24">
        <v>0</v>
      </c>
      <c r="F301" s="24">
        <v>0</v>
      </c>
      <c r="G301" s="24"/>
      <c r="H301" s="24"/>
      <c r="I301" s="24"/>
      <c r="J301" s="24"/>
      <c r="K301" s="24"/>
      <c r="L301" s="24">
        <f>M301+N301+O301</f>
        <v>27</v>
      </c>
      <c r="M301" s="24">
        <v>27</v>
      </c>
      <c r="N301" s="109">
        <v>0</v>
      </c>
      <c r="O301" s="56">
        <v>0</v>
      </c>
      <c r="P301" s="26">
        <f t="shared" si="46"/>
        <v>1</v>
      </c>
      <c r="Q301" s="29"/>
    </row>
    <row r="302" spans="1:17" ht="48" customHeight="1">
      <c r="A302" s="23"/>
      <c r="B302" s="46" t="s">
        <v>298</v>
      </c>
      <c r="C302" s="24">
        <f t="shared" si="47"/>
        <v>16</v>
      </c>
      <c r="D302" s="24">
        <v>16</v>
      </c>
      <c r="E302" s="24">
        <v>0</v>
      </c>
      <c r="F302" s="24">
        <v>0</v>
      </c>
      <c r="G302" s="24"/>
      <c r="H302" s="24"/>
      <c r="I302" s="24"/>
      <c r="J302" s="24"/>
      <c r="K302" s="24"/>
      <c r="L302" s="24">
        <f>M302+N302+O302</f>
        <v>16</v>
      </c>
      <c r="M302" s="24">
        <v>16</v>
      </c>
      <c r="N302" s="109">
        <v>0</v>
      </c>
      <c r="O302" s="56">
        <v>0</v>
      </c>
      <c r="P302" s="26">
        <f t="shared" si="46"/>
        <v>1</v>
      </c>
      <c r="Q302" s="29"/>
    </row>
    <row r="303" spans="1:17" ht="48" customHeight="1">
      <c r="A303" s="23"/>
      <c r="B303" s="46" t="s">
        <v>299</v>
      </c>
      <c r="C303" s="24">
        <f t="shared" si="47"/>
        <v>29</v>
      </c>
      <c r="D303" s="24">
        <v>29</v>
      </c>
      <c r="E303" s="24">
        <v>0</v>
      </c>
      <c r="F303" s="24">
        <v>0</v>
      </c>
      <c r="G303" s="24"/>
      <c r="H303" s="24"/>
      <c r="I303" s="24"/>
      <c r="J303" s="24"/>
      <c r="K303" s="24"/>
      <c r="L303" s="24">
        <f>M303+N303+O303</f>
        <v>28.8</v>
      </c>
      <c r="M303" s="24">
        <v>28.8</v>
      </c>
      <c r="N303" s="109">
        <v>0</v>
      </c>
      <c r="O303" s="56">
        <v>0</v>
      </c>
      <c r="P303" s="26">
        <f t="shared" si="46"/>
        <v>0.993103448275862</v>
      </c>
      <c r="Q303" s="29"/>
    </row>
    <row r="304" spans="1:17" ht="48" customHeight="1">
      <c r="A304" s="23"/>
      <c r="B304" s="46" t="s">
        <v>300</v>
      </c>
      <c r="C304" s="24">
        <f t="shared" si="47"/>
        <v>211</v>
      </c>
      <c r="D304" s="24">
        <v>74</v>
      </c>
      <c r="E304" s="24">
        <v>137</v>
      </c>
      <c r="F304" s="24">
        <v>0</v>
      </c>
      <c r="G304" s="24"/>
      <c r="H304" s="24"/>
      <c r="I304" s="24"/>
      <c r="J304" s="24"/>
      <c r="K304" s="24"/>
      <c r="L304" s="24">
        <f t="shared" si="48"/>
        <v>211</v>
      </c>
      <c r="M304" s="24">
        <v>74</v>
      </c>
      <c r="N304" s="33">
        <v>137</v>
      </c>
      <c r="O304" s="24">
        <v>0</v>
      </c>
      <c r="P304" s="26">
        <f t="shared" si="46"/>
        <v>1</v>
      </c>
      <c r="Q304" s="29"/>
    </row>
    <row r="305" spans="1:17" ht="66" customHeight="1">
      <c r="A305" s="23"/>
      <c r="B305" s="46" t="s">
        <v>301</v>
      </c>
      <c r="C305" s="54">
        <f>D305+E305+F305</f>
        <v>181832.35</v>
      </c>
      <c r="D305" s="54">
        <f>D306+D309+D310+D311</f>
        <v>63639.700000000004</v>
      </c>
      <c r="E305" s="54">
        <f>E306+E309+E309+E310+E311</f>
        <v>118192.65</v>
      </c>
      <c r="F305" s="24">
        <v>0</v>
      </c>
      <c r="G305" s="24"/>
      <c r="H305" s="24"/>
      <c r="I305" s="24"/>
      <c r="J305" s="24"/>
      <c r="K305" s="24"/>
      <c r="L305" s="24">
        <f>M305+N305+O305</f>
        <v>147250.5</v>
      </c>
      <c r="M305" s="24">
        <f>M308+M309+M310+M311</f>
        <v>53512.600000000006</v>
      </c>
      <c r="N305" s="33">
        <f>N308</f>
        <v>93737.90000000001</v>
      </c>
      <c r="O305" s="24">
        <v>0</v>
      </c>
      <c r="P305" s="26">
        <f t="shared" si="46"/>
        <v>0.8098146451937732</v>
      </c>
      <c r="Q305" s="29"/>
    </row>
    <row r="306" spans="1:17" ht="48" customHeight="1">
      <c r="A306" s="23"/>
      <c r="B306" s="46" t="s">
        <v>302</v>
      </c>
      <c r="C306" s="54">
        <f>D306+E306+F306</f>
        <v>181555.55</v>
      </c>
      <c r="D306" s="54">
        <f>D307</f>
        <v>63362.9</v>
      </c>
      <c r="E306" s="54">
        <f>E307</f>
        <v>118192.65</v>
      </c>
      <c r="F306" s="24">
        <v>0</v>
      </c>
      <c r="G306" s="24"/>
      <c r="H306" s="24"/>
      <c r="I306" s="24"/>
      <c r="J306" s="24"/>
      <c r="K306" s="24"/>
      <c r="L306" s="24">
        <f t="shared" si="48"/>
        <v>0</v>
      </c>
      <c r="M306" s="24">
        <v>0</v>
      </c>
      <c r="N306" s="109">
        <v>0</v>
      </c>
      <c r="O306" s="56">
        <v>0</v>
      </c>
      <c r="P306" s="26">
        <f t="shared" si="46"/>
        <v>0</v>
      </c>
      <c r="Q306" s="29"/>
    </row>
    <row r="307" spans="1:17" ht="48" customHeight="1">
      <c r="A307" s="23"/>
      <c r="B307" s="46" t="s">
        <v>303</v>
      </c>
      <c r="C307" s="54">
        <f t="shared" si="47"/>
        <v>181555.55</v>
      </c>
      <c r="D307" s="54">
        <f>D308</f>
        <v>63362.9</v>
      </c>
      <c r="E307" s="54">
        <f>E308</f>
        <v>118192.65</v>
      </c>
      <c r="F307" s="24">
        <v>0</v>
      </c>
      <c r="G307" s="24"/>
      <c r="H307" s="24"/>
      <c r="I307" s="24"/>
      <c r="J307" s="24"/>
      <c r="K307" s="24"/>
      <c r="L307" s="24">
        <f t="shared" si="48"/>
        <v>0</v>
      </c>
      <c r="M307" s="24">
        <v>0</v>
      </c>
      <c r="N307" s="109">
        <v>0</v>
      </c>
      <c r="O307" s="56">
        <v>0</v>
      </c>
      <c r="P307" s="26">
        <f t="shared" si="46"/>
        <v>0</v>
      </c>
      <c r="Q307" s="29"/>
    </row>
    <row r="308" spans="1:17" ht="48" customHeight="1">
      <c r="A308" s="23"/>
      <c r="B308" s="46" t="s">
        <v>304</v>
      </c>
      <c r="C308" s="24">
        <f t="shared" si="47"/>
        <v>181555.55</v>
      </c>
      <c r="D308" s="54">
        <v>63362.9</v>
      </c>
      <c r="E308" s="54">
        <v>118192.65</v>
      </c>
      <c r="F308" s="24">
        <v>0</v>
      </c>
      <c r="G308" s="24"/>
      <c r="H308" s="24"/>
      <c r="I308" s="24"/>
      <c r="J308" s="24"/>
      <c r="K308" s="24"/>
      <c r="L308" s="24">
        <f>M308+N308+O308</f>
        <v>147020.2</v>
      </c>
      <c r="M308" s="24">
        <f>45311.5+7970.8</f>
        <v>53282.3</v>
      </c>
      <c r="N308" s="109">
        <f>84520.8+9757.1-540</f>
        <v>93737.90000000001</v>
      </c>
      <c r="O308" s="56">
        <v>0</v>
      </c>
      <c r="P308" s="26">
        <f t="shared" si="46"/>
        <v>0.8097808081328278</v>
      </c>
      <c r="Q308" s="29"/>
    </row>
    <row r="309" spans="1:17" ht="48" customHeight="1">
      <c r="A309" s="23"/>
      <c r="B309" s="46" t="s">
        <v>305</v>
      </c>
      <c r="C309" s="24">
        <f t="shared" si="47"/>
        <v>7</v>
      </c>
      <c r="D309" s="24">
        <v>7</v>
      </c>
      <c r="E309" s="24">
        <v>0</v>
      </c>
      <c r="F309" s="24">
        <v>0</v>
      </c>
      <c r="G309" s="24"/>
      <c r="H309" s="24"/>
      <c r="I309" s="24"/>
      <c r="J309" s="24"/>
      <c r="K309" s="24"/>
      <c r="L309" s="24">
        <f>M309+N309+O309</f>
        <v>0</v>
      </c>
      <c r="M309" s="24">
        <v>0</v>
      </c>
      <c r="N309" s="109">
        <v>0</v>
      </c>
      <c r="O309" s="56">
        <v>0</v>
      </c>
      <c r="P309" s="26">
        <f t="shared" si="46"/>
        <v>0</v>
      </c>
      <c r="Q309" s="29"/>
    </row>
    <row r="310" spans="1:17" ht="48" customHeight="1">
      <c r="A310" s="23"/>
      <c r="B310" s="46" t="s">
        <v>306</v>
      </c>
      <c r="C310" s="24">
        <f t="shared" si="47"/>
        <v>169.8</v>
      </c>
      <c r="D310" s="24">
        <v>169.8</v>
      </c>
      <c r="E310" s="24">
        <v>0</v>
      </c>
      <c r="F310" s="24">
        <v>0</v>
      </c>
      <c r="G310" s="24"/>
      <c r="H310" s="24"/>
      <c r="I310" s="24"/>
      <c r="J310" s="24"/>
      <c r="K310" s="24"/>
      <c r="L310" s="24">
        <f>M310+N310+O310</f>
        <v>130.3</v>
      </c>
      <c r="M310" s="24">
        <v>130.3</v>
      </c>
      <c r="N310" s="109">
        <v>0</v>
      </c>
      <c r="O310" s="56">
        <v>0</v>
      </c>
      <c r="P310" s="26">
        <f t="shared" si="46"/>
        <v>0.7673733804475854</v>
      </c>
      <c r="Q310" s="29"/>
    </row>
    <row r="311" spans="1:17" ht="48" customHeight="1">
      <c r="A311" s="23"/>
      <c r="B311" s="46" t="s">
        <v>307</v>
      </c>
      <c r="C311" s="24">
        <f>D311+E311+F311</f>
        <v>100</v>
      </c>
      <c r="D311" s="24">
        <v>100</v>
      </c>
      <c r="E311" s="24">
        <v>0</v>
      </c>
      <c r="F311" s="24">
        <v>0</v>
      </c>
      <c r="G311" s="24"/>
      <c r="H311" s="24"/>
      <c r="I311" s="24"/>
      <c r="J311" s="24"/>
      <c r="K311" s="24"/>
      <c r="L311" s="24">
        <f>M311+N311+O311</f>
        <v>100</v>
      </c>
      <c r="M311" s="24">
        <v>100</v>
      </c>
      <c r="N311" s="109">
        <v>0</v>
      </c>
      <c r="O311" s="56">
        <v>0</v>
      </c>
      <c r="P311" s="26">
        <f t="shared" si="46"/>
        <v>1</v>
      </c>
      <c r="Q311" s="29"/>
    </row>
    <row r="312" spans="1:17" ht="66" customHeight="1">
      <c r="A312" s="23"/>
      <c r="B312" s="46" t="s">
        <v>308</v>
      </c>
      <c r="C312" s="54">
        <f>D312+E312+F312</f>
        <v>30843.3</v>
      </c>
      <c r="D312" s="54">
        <f>D313+D316</f>
        <v>12490.11</v>
      </c>
      <c r="E312" s="54">
        <f>E313</f>
        <v>18353.19</v>
      </c>
      <c r="F312" s="24">
        <v>0</v>
      </c>
      <c r="G312" s="24"/>
      <c r="H312" s="24"/>
      <c r="I312" s="24"/>
      <c r="J312" s="24"/>
      <c r="K312" s="24"/>
      <c r="L312" s="24">
        <f t="shared" si="48"/>
        <v>26598.7</v>
      </c>
      <c r="M312" s="24">
        <f>M315+M316</f>
        <v>10926.5</v>
      </c>
      <c r="N312" s="109">
        <f>N315+N316</f>
        <v>15672.2</v>
      </c>
      <c r="O312" s="56">
        <v>0</v>
      </c>
      <c r="P312" s="26">
        <f t="shared" si="46"/>
        <v>0.8623817814565887</v>
      </c>
      <c r="Q312" s="29"/>
    </row>
    <row r="313" spans="1:17" ht="48" customHeight="1">
      <c r="A313" s="23"/>
      <c r="B313" s="46" t="s">
        <v>309</v>
      </c>
      <c r="C313" s="54">
        <f>D313+E313+F313</f>
        <v>30743.3</v>
      </c>
      <c r="D313" s="54">
        <f>D314</f>
        <v>12390.11</v>
      </c>
      <c r="E313" s="54">
        <f>E314</f>
        <v>18353.19</v>
      </c>
      <c r="F313" s="24">
        <v>0</v>
      </c>
      <c r="G313" s="24"/>
      <c r="H313" s="24"/>
      <c r="I313" s="24"/>
      <c r="J313" s="24"/>
      <c r="K313" s="24"/>
      <c r="L313" s="24">
        <f t="shared" si="48"/>
        <v>26498.7</v>
      </c>
      <c r="M313" s="24">
        <f>M314</f>
        <v>10826.5</v>
      </c>
      <c r="N313" s="33">
        <f>N314</f>
        <v>15672.2</v>
      </c>
      <c r="O313" s="24">
        <v>0</v>
      </c>
      <c r="P313" s="26">
        <f t="shared" si="46"/>
        <v>0.8619341450006994</v>
      </c>
      <c r="Q313" s="29"/>
    </row>
    <row r="314" spans="1:17" ht="48" customHeight="1">
      <c r="A314" s="23"/>
      <c r="B314" s="46" t="s">
        <v>310</v>
      </c>
      <c r="C314" s="54">
        <f aca="true" t="shared" si="50" ref="C314:C344">D314+E314+F314</f>
        <v>30743.3</v>
      </c>
      <c r="D314" s="54">
        <f>D315</f>
        <v>12390.11</v>
      </c>
      <c r="E314" s="54">
        <v>18353.19</v>
      </c>
      <c r="F314" s="24">
        <v>0</v>
      </c>
      <c r="G314" s="24"/>
      <c r="H314" s="24"/>
      <c r="I314" s="24"/>
      <c r="J314" s="24"/>
      <c r="K314" s="24"/>
      <c r="L314" s="24">
        <f t="shared" si="48"/>
        <v>26498.7</v>
      </c>
      <c r="M314" s="24">
        <f>M315</f>
        <v>10826.5</v>
      </c>
      <c r="N314" s="33">
        <f>N315</f>
        <v>15672.2</v>
      </c>
      <c r="O314" s="24">
        <v>0</v>
      </c>
      <c r="P314" s="26">
        <f t="shared" si="46"/>
        <v>0.8619341450006994</v>
      </c>
      <c r="Q314" s="29"/>
    </row>
    <row r="315" spans="1:17" ht="48" customHeight="1">
      <c r="A315" s="23"/>
      <c r="B315" s="46" t="s">
        <v>311</v>
      </c>
      <c r="C315" s="54">
        <f t="shared" si="50"/>
        <v>30743.3</v>
      </c>
      <c r="D315" s="54">
        <v>12390.11</v>
      </c>
      <c r="E315" s="54">
        <v>18353.19</v>
      </c>
      <c r="F315" s="24">
        <v>0</v>
      </c>
      <c r="G315" s="24"/>
      <c r="H315" s="24"/>
      <c r="I315" s="24"/>
      <c r="J315" s="24"/>
      <c r="K315" s="24"/>
      <c r="L315" s="24">
        <f t="shared" si="48"/>
        <v>26498.7</v>
      </c>
      <c r="M315" s="24">
        <v>10826.5</v>
      </c>
      <c r="N315" s="33">
        <v>15672.2</v>
      </c>
      <c r="O315" s="24">
        <v>0</v>
      </c>
      <c r="P315" s="26">
        <f t="shared" si="46"/>
        <v>0.8619341450006994</v>
      </c>
      <c r="Q315" s="29"/>
    </row>
    <row r="316" spans="1:17" ht="48" customHeight="1">
      <c r="A316" s="23"/>
      <c r="B316" s="46" t="s">
        <v>312</v>
      </c>
      <c r="C316" s="54">
        <f t="shared" si="50"/>
        <v>100</v>
      </c>
      <c r="D316" s="54">
        <v>100</v>
      </c>
      <c r="E316" s="24">
        <v>0</v>
      </c>
      <c r="F316" s="24">
        <v>0</v>
      </c>
      <c r="G316" s="24"/>
      <c r="H316" s="24"/>
      <c r="I316" s="24"/>
      <c r="J316" s="24"/>
      <c r="K316" s="24"/>
      <c r="L316" s="24">
        <f aca="true" t="shared" si="51" ref="L316:L323">M316+N316+O316</f>
        <v>100</v>
      </c>
      <c r="M316" s="24">
        <v>100</v>
      </c>
      <c r="N316" s="33">
        <v>0</v>
      </c>
      <c r="O316" s="24">
        <v>0</v>
      </c>
      <c r="P316" s="26">
        <f t="shared" si="46"/>
        <v>1</v>
      </c>
      <c r="Q316" s="29"/>
    </row>
    <row r="317" spans="1:17" ht="70.5" customHeight="1">
      <c r="A317" s="23"/>
      <c r="B317" s="46" t="s">
        <v>313</v>
      </c>
      <c r="C317" s="54">
        <f t="shared" si="50"/>
        <v>488</v>
      </c>
      <c r="D317" s="54">
        <f>D318</f>
        <v>488</v>
      </c>
      <c r="E317" s="24">
        <f>E318</f>
        <v>0</v>
      </c>
      <c r="F317" s="24">
        <f>F318</f>
        <v>0</v>
      </c>
      <c r="G317" s="24"/>
      <c r="H317" s="24"/>
      <c r="I317" s="24"/>
      <c r="J317" s="24"/>
      <c r="K317" s="24"/>
      <c r="L317" s="24">
        <f t="shared" si="51"/>
        <v>484.8</v>
      </c>
      <c r="M317" s="24">
        <f>M318</f>
        <v>484.8</v>
      </c>
      <c r="N317" s="33">
        <f>N318</f>
        <v>0</v>
      </c>
      <c r="O317" s="24">
        <f>O318</f>
        <v>0</v>
      </c>
      <c r="P317" s="26">
        <f t="shared" si="46"/>
        <v>0.9934426229508196</v>
      </c>
      <c r="Q317" s="29"/>
    </row>
    <row r="318" spans="1:17" ht="48" customHeight="1">
      <c r="A318" s="23"/>
      <c r="B318" s="46" t="s">
        <v>314</v>
      </c>
      <c r="C318" s="54">
        <f t="shared" si="50"/>
        <v>488</v>
      </c>
      <c r="D318" s="54">
        <v>488</v>
      </c>
      <c r="E318" s="24">
        <v>0</v>
      </c>
      <c r="F318" s="24">
        <v>0</v>
      </c>
      <c r="G318" s="24"/>
      <c r="H318" s="24"/>
      <c r="I318" s="24"/>
      <c r="J318" s="24"/>
      <c r="K318" s="24"/>
      <c r="L318" s="24">
        <f t="shared" si="51"/>
        <v>484.8</v>
      </c>
      <c r="M318" s="24">
        <v>484.8</v>
      </c>
      <c r="N318" s="33">
        <v>0</v>
      </c>
      <c r="O318" s="24">
        <v>0</v>
      </c>
      <c r="P318" s="26">
        <f t="shared" si="46"/>
        <v>0.9934426229508196</v>
      </c>
      <c r="Q318" s="29"/>
    </row>
    <row r="319" spans="1:17" ht="48" customHeight="1">
      <c r="A319" s="23"/>
      <c r="B319" s="46" t="s">
        <v>315</v>
      </c>
      <c r="C319" s="54">
        <f t="shared" si="50"/>
        <v>57412.66</v>
      </c>
      <c r="D319" s="54">
        <f>D320+D322+D323</f>
        <v>7412.66</v>
      </c>
      <c r="E319" s="54">
        <f>E320+E322+E323</f>
        <v>50000</v>
      </c>
      <c r="F319" s="54">
        <f>F320+F322+F323</f>
        <v>0</v>
      </c>
      <c r="G319" s="24"/>
      <c r="H319" s="24"/>
      <c r="I319" s="24"/>
      <c r="J319" s="24"/>
      <c r="K319" s="24"/>
      <c r="L319" s="54">
        <f t="shared" si="51"/>
        <v>3035.7000000000003</v>
      </c>
      <c r="M319" s="54">
        <f>M320+M322+M323</f>
        <v>3035.7000000000003</v>
      </c>
      <c r="N319" s="33">
        <f>N320+N322+N323</f>
        <v>0</v>
      </c>
      <c r="O319" s="54">
        <f>O320+O322+O323</f>
        <v>0</v>
      </c>
      <c r="P319" s="26">
        <f t="shared" si="46"/>
        <v>0.05287509758300696</v>
      </c>
      <c r="Q319" s="29"/>
    </row>
    <row r="320" spans="1:17" ht="48" customHeight="1">
      <c r="A320" s="23"/>
      <c r="B320" s="46" t="s">
        <v>316</v>
      </c>
      <c r="C320" s="54">
        <f t="shared" si="50"/>
        <v>57257.36</v>
      </c>
      <c r="D320" s="54">
        <f>D321</f>
        <v>7257.36</v>
      </c>
      <c r="E320" s="24">
        <f>E321</f>
        <v>50000</v>
      </c>
      <c r="F320" s="24">
        <v>0</v>
      </c>
      <c r="G320" s="24"/>
      <c r="H320" s="24"/>
      <c r="I320" s="24"/>
      <c r="J320" s="24"/>
      <c r="K320" s="24"/>
      <c r="L320" s="54">
        <f t="shared" si="51"/>
        <v>2907.3</v>
      </c>
      <c r="M320" s="54">
        <f>M321</f>
        <v>2907.3</v>
      </c>
      <c r="N320" s="33">
        <f>N321</f>
        <v>0</v>
      </c>
      <c r="O320" s="24">
        <v>0</v>
      </c>
      <c r="P320" s="26">
        <f t="shared" si="46"/>
        <v>0.05077600504109865</v>
      </c>
      <c r="Q320" s="29"/>
    </row>
    <row r="321" spans="1:17" ht="48" customHeight="1">
      <c r="A321" s="23"/>
      <c r="B321" s="46" t="s">
        <v>317</v>
      </c>
      <c r="C321" s="54">
        <f t="shared" si="50"/>
        <v>57257.36</v>
      </c>
      <c r="D321" s="54">
        <v>7257.36</v>
      </c>
      <c r="E321" s="24">
        <v>50000</v>
      </c>
      <c r="F321" s="24">
        <v>0</v>
      </c>
      <c r="G321" s="24"/>
      <c r="H321" s="24"/>
      <c r="I321" s="24"/>
      <c r="J321" s="24"/>
      <c r="K321" s="24"/>
      <c r="L321" s="54">
        <f t="shared" si="51"/>
        <v>2907.3</v>
      </c>
      <c r="M321" s="54">
        <v>2907.3</v>
      </c>
      <c r="N321" s="33">
        <v>0</v>
      </c>
      <c r="O321" s="24">
        <v>0</v>
      </c>
      <c r="P321" s="26">
        <f t="shared" si="46"/>
        <v>0.05077600504109865</v>
      </c>
      <c r="Q321" s="29"/>
    </row>
    <row r="322" spans="1:17" ht="48" customHeight="1">
      <c r="A322" s="23"/>
      <c r="B322" s="46" t="s">
        <v>318</v>
      </c>
      <c r="C322" s="24">
        <f t="shared" si="50"/>
        <v>55.3</v>
      </c>
      <c r="D322" s="24">
        <v>55.3</v>
      </c>
      <c r="E322" s="24">
        <v>0</v>
      </c>
      <c r="F322" s="24">
        <v>0</v>
      </c>
      <c r="G322" s="24"/>
      <c r="H322" s="24"/>
      <c r="I322" s="24"/>
      <c r="J322" s="24"/>
      <c r="K322" s="24"/>
      <c r="L322" s="24">
        <f t="shared" si="51"/>
        <v>28.4</v>
      </c>
      <c r="M322" s="24">
        <v>28.4</v>
      </c>
      <c r="N322" s="33">
        <v>0</v>
      </c>
      <c r="O322" s="24">
        <v>0</v>
      </c>
      <c r="P322" s="26">
        <f t="shared" si="46"/>
        <v>0.5135623869801085</v>
      </c>
      <c r="Q322" s="29"/>
    </row>
    <row r="323" spans="1:17" ht="48" customHeight="1">
      <c r="A323" s="23"/>
      <c r="B323" s="46" t="s">
        <v>319</v>
      </c>
      <c r="C323" s="24">
        <f t="shared" si="50"/>
        <v>100</v>
      </c>
      <c r="D323" s="24">
        <v>100</v>
      </c>
      <c r="E323" s="24">
        <v>0</v>
      </c>
      <c r="F323" s="24">
        <v>0</v>
      </c>
      <c r="G323" s="24"/>
      <c r="H323" s="24"/>
      <c r="I323" s="24"/>
      <c r="J323" s="24"/>
      <c r="K323" s="24"/>
      <c r="L323" s="24">
        <f t="shared" si="51"/>
        <v>100</v>
      </c>
      <c r="M323" s="24">
        <v>100</v>
      </c>
      <c r="N323" s="33">
        <v>0</v>
      </c>
      <c r="O323" s="24">
        <v>0</v>
      </c>
      <c r="P323" s="26">
        <f t="shared" si="46"/>
        <v>1</v>
      </c>
      <c r="Q323" s="29"/>
    </row>
    <row r="324" spans="1:17" ht="48" customHeight="1">
      <c r="A324" s="58"/>
      <c r="B324" s="87" t="s">
        <v>320</v>
      </c>
      <c r="C324" s="12">
        <f t="shared" si="50"/>
        <v>74437.1</v>
      </c>
      <c r="D324" s="12">
        <f>D325+D329+D333</f>
        <v>54907.1</v>
      </c>
      <c r="E324" s="12">
        <f>E325+E329+E333</f>
        <v>19530</v>
      </c>
      <c r="F324" s="12">
        <f>F325+F329</f>
        <v>0</v>
      </c>
      <c r="G324" s="12"/>
      <c r="H324" s="12"/>
      <c r="I324" s="12"/>
      <c r="J324" s="12"/>
      <c r="K324" s="12"/>
      <c r="L324" s="12">
        <f t="shared" si="48"/>
        <v>66996.6</v>
      </c>
      <c r="M324" s="12">
        <f>M325+M329+M333</f>
        <v>53661.65</v>
      </c>
      <c r="N324" s="17">
        <f>N325+N329</f>
        <v>13334.95</v>
      </c>
      <c r="O324" s="12">
        <f>O325+O329</f>
        <v>0</v>
      </c>
      <c r="P324" s="13">
        <f t="shared" si="46"/>
        <v>0.9000431236574236</v>
      </c>
      <c r="Q324" s="18"/>
    </row>
    <row r="325" spans="1:17" ht="48" customHeight="1">
      <c r="A325" s="23"/>
      <c r="B325" s="46" t="s">
        <v>321</v>
      </c>
      <c r="C325" s="24">
        <f t="shared" si="50"/>
        <v>46370</v>
      </c>
      <c r="D325" s="24">
        <f>D326+D327+D328</f>
        <v>46370</v>
      </c>
      <c r="E325" s="24">
        <f>E326</f>
        <v>0</v>
      </c>
      <c r="F325" s="24">
        <f>F326+F327+F328</f>
        <v>0</v>
      </c>
      <c r="G325" s="24"/>
      <c r="H325" s="24"/>
      <c r="I325" s="24"/>
      <c r="J325" s="24"/>
      <c r="K325" s="24"/>
      <c r="L325" s="24">
        <f t="shared" si="48"/>
        <v>46351.5</v>
      </c>
      <c r="M325" s="24">
        <f>M326+M327+M328</f>
        <v>46351.5</v>
      </c>
      <c r="N325" s="33">
        <f>N326</f>
        <v>0</v>
      </c>
      <c r="O325" s="24">
        <f>O326+O327+O328</f>
        <v>0</v>
      </c>
      <c r="P325" s="26">
        <f t="shared" si="46"/>
        <v>0.9996010351520379</v>
      </c>
      <c r="Q325" s="29"/>
    </row>
    <row r="326" spans="1:17" ht="48" customHeight="1">
      <c r="A326" s="23"/>
      <c r="B326" s="46" t="s">
        <v>322</v>
      </c>
      <c r="C326" s="24">
        <f t="shared" si="50"/>
        <v>5000</v>
      </c>
      <c r="D326" s="24">
        <v>5000</v>
      </c>
      <c r="E326" s="46">
        <v>0</v>
      </c>
      <c r="F326" s="46">
        <v>0</v>
      </c>
      <c r="G326" s="24"/>
      <c r="H326" s="24"/>
      <c r="I326" s="24"/>
      <c r="J326" s="24"/>
      <c r="K326" s="24"/>
      <c r="L326" s="24">
        <f t="shared" si="48"/>
        <v>5000</v>
      </c>
      <c r="M326" s="24">
        <v>5000</v>
      </c>
      <c r="N326" s="109">
        <v>0</v>
      </c>
      <c r="O326" s="56">
        <v>0</v>
      </c>
      <c r="P326" s="26">
        <f t="shared" si="46"/>
        <v>1</v>
      </c>
      <c r="Q326" s="29"/>
    </row>
    <row r="327" spans="1:17" ht="48" customHeight="1">
      <c r="A327" s="23"/>
      <c r="B327" s="46" t="s">
        <v>323</v>
      </c>
      <c r="C327" s="24">
        <f t="shared" si="50"/>
        <v>7000</v>
      </c>
      <c r="D327" s="24">
        <v>7000</v>
      </c>
      <c r="E327" s="46">
        <v>0</v>
      </c>
      <c r="F327" s="46">
        <v>0</v>
      </c>
      <c r="G327" s="24"/>
      <c r="H327" s="24"/>
      <c r="I327" s="24"/>
      <c r="J327" s="24"/>
      <c r="K327" s="24"/>
      <c r="L327" s="24">
        <f t="shared" si="48"/>
        <v>7000</v>
      </c>
      <c r="M327" s="24">
        <v>7000</v>
      </c>
      <c r="N327" s="109">
        <v>0</v>
      </c>
      <c r="O327" s="56">
        <v>0</v>
      </c>
      <c r="P327" s="26">
        <f t="shared" si="46"/>
        <v>1</v>
      </c>
      <c r="Q327" s="29"/>
    </row>
    <row r="328" spans="1:17" ht="64.5" customHeight="1">
      <c r="A328" s="23"/>
      <c r="B328" s="46" t="s">
        <v>324</v>
      </c>
      <c r="C328" s="24">
        <f t="shared" si="50"/>
        <v>34370</v>
      </c>
      <c r="D328" s="25">
        <v>34370</v>
      </c>
      <c r="E328" s="46">
        <v>0</v>
      </c>
      <c r="F328" s="46">
        <v>0</v>
      </c>
      <c r="G328" s="24"/>
      <c r="H328" s="24"/>
      <c r="I328" s="24"/>
      <c r="J328" s="24"/>
      <c r="K328" s="24"/>
      <c r="L328" s="24">
        <f t="shared" si="48"/>
        <v>34351.5</v>
      </c>
      <c r="M328" s="24">
        <v>34351.5</v>
      </c>
      <c r="N328" s="33">
        <v>0</v>
      </c>
      <c r="O328" s="46">
        <v>0</v>
      </c>
      <c r="P328" s="26">
        <f t="shared" si="46"/>
        <v>0.9994617398894384</v>
      </c>
      <c r="Q328" s="29"/>
    </row>
    <row r="329" spans="1:17" ht="48" customHeight="1">
      <c r="A329" s="23"/>
      <c r="B329" s="46" t="s">
        <v>325</v>
      </c>
      <c r="C329" s="24">
        <f>D329+E329+F329</f>
        <v>28067.1</v>
      </c>
      <c r="D329" s="54">
        <f>D330+D331+D332</f>
        <v>8537.1</v>
      </c>
      <c r="E329" s="54">
        <f>E330+E331</f>
        <v>19530</v>
      </c>
      <c r="F329" s="46">
        <f>F330</f>
        <v>0</v>
      </c>
      <c r="G329" s="24"/>
      <c r="H329" s="24"/>
      <c r="I329" s="24"/>
      <c r="J329" s="24"/>
      <c r="K329" s="24"/>
      <c r="L329" s="24">
        <f t="shared" si="48"/>
        <v>20645.100000000002</v>
      </c>
      <c r="M329" s="54">
        <f>M330+M331+M332</f>
        <v>7310.150000000001</v>
      </c>
      <c r="N329" s="33">
        <f>N330</f>
        <v>13334.95</v>
      </c>
      <c r="O329" s="46">
        <f>O330</f>
        <v>0</v>
      </c>
      <c r="P329" s="26">
        <f t="shared" si="46"/>
        <v>0.7355622775420333</v>
      </c>
      <c r="Q329" s="29"/>
    </row>
    <row r="330" spans="1:17" ht="48" customHeight="1">
      <c r="A330" s="23"/>
      <c r="B330" s="46" t="s">
        <v>326</v>
      </c>
      <c r="C330" s="54">
        <f t="shared" si="50"/>
        <v>27905.7</v>
      </c>
      <c r="D330" s="54">
        <f>10470-2094.3</f>
        <v>8375.7</v>
      </c>
      <c r="E330" s="54">
        <v>19530</v>
      </c>
      <c r="F330" s="54">
        <v>0</v>
      </c>
      <c r="G330" s="24"/>
      <c r="H330" s="24"/>
      <c r="I330" s="24"/>
      <c r="J330" s="24"/>
      <c r="K330" s="24"/>
      <c r="L330" s="54">
        <f t="shared" si="48"/>
        <v>20483.800000000003</v>
      </c>
      <c r="M330" s="54">
        <v>7148.85</v>
      </c>
      <c r="N330" s="33">
        <v>13334.95</v>
      </c>
      <c r="O330" s="54">
        <v>0</v>
      </c>
      <c r="P330" s="26">
        <f t="shared" si="46"/>
        <v>0.7340364154993425</v>
      </c>
      <c r="Q330" s="29"/>
    </row>
    <row r="331" spans="1:17" ht="48" customHeight="1">
      <c r="A331" s="23"/>
      <c r="B331" s="46" t="s">
        <v>327</v>
      </c>
      <c r="C331" s="54">
        <f t="shared" si="50"/>
        <v>161.4</v>
      </c>
      <c r="D331" s="54">
        <v>161.4</v>
      </c>
      <c r="E331" s="54">
        <v>0</v>
      </c>
      <c r="F331" s="54">
        <v>0</v>
      </c>
      <c r="G331" s="24"/>
      <c r="H331" s="24"/>
      <c r="I331" s="24"/>
      <c r="J331" s="24"/>
      <c r="K331" s="24"/>
      <c r="L331" s="54">
        <f t="shared" si="48"/>
        <v>161.3</v>
      </c>
      <c r="M331" s="54">
        <v>161.3</v>
      </c>
      <c r="N331" s="33">
        <v>0</v>
      </c>
      <c r="O331" s="54">
        <v>0</v>
      </c>
      <c r="P331" s="26">
        <f t="shared" si="46"/>
        <v>0.9993804213135069</v>
      </c>
      <c r="Q331" s="29"/>
    </row>
    <row r="332" spans="1:17" ht="48" customHeight="1">
      <c r="A332" s="23"/>
      <c r="B332" s="46" t="s">
        <v>328</v>
      </c>
      <c r="C332" s="54">
        <f t="shared" si="50"/>
        <v>0</v>
      </c>
      <c r="D332" s="54">
        <v>0</v>
      </c>
      <c r="E332" s="54">
        <v>0</v>
      </c>
      <c r="F332" s="54">
        <v>0</v>
      </c>
      <c r="G332" s="24"/>
      <c r="H332" s="24"/>
      <c r="I332" s="24"/>
      <c r="J332" s="24"/>
      <c r="K332" s="24"/>
      <c r="L332" s="54">
        <f>M332+N332+O332</f>
        <v>0</v>
      </c>
      <c r="M332" s="54">
        <v>0</v>
      </c>
      <c r="N332" s="33">
        <v>0</v>
      </c>
      <c r="O332" s="54">
        <v>0</v>
      </c>
      <c r="P332" s="26">
        <v>0</v>
      </c>
      <c r="Q332" s="29"/>
    </row>
    <row r="333" spans="1:17" ht="48" customHeight="1">
      <c r="A333" s="23"/>
      <c r="B333" s="46" t="s">
        <v>329</v>
      </c>
      <c r="C333" s="24">
        <f t="shared" si="50"/>
        <v>0</v>
      </c>
      <c r="D333" s="46">
        <f>D334</f>
        <v>0</v>
      </c>
      <c r="E333" s="54">
        <f>E334</f>
        <v>0</v>
      </c>
      <c r="F333" s="46">
        <f>F334</f>
        <v>0</v>
      </c>
      <c r="G333" s="24"/>
      <c r="H333" s="24"/>
      <c r="I333" s="24"/>
      <c r="J333" s="24"/>
      <c r="K333" s="24"/>
      <c r="L333" s="24">
        <f>M333+N333+O333</f>
        <v>0</v>
      </c>
      <c r="M333" s="46">
        <f>M334</f>
        <v>0</v>
      </c>
      <c r="N333" s="33">
        <f>N334</f>
        <v>0</v>
      </c>
      <c r="O333" s="46">
        <f>O334</f>
        <v>0</v>
      </c>
      <c r="P333" s="26">
        <v>0</v>
      </c>
      <c r="Q333" s="29"/>
    </row>
    <row r="334" spans="1:17" ht="48" customHeight="1">
      <c r="A334" s="23"/>
      <c r="B334" s="46" t="s">
        <v>330</v>
      </c>
      <c r="C334" s="54">
        <f t="shared" si="50"/>
        <v>0</v>
      </c>
      <c r="D334" s="54">
        <v>0</v>
      </c>
      <c r="E334" s="54">
        <v>0</v>
      </c>
      <c r="F334" s="54">
        <v>0</v>
      </c>
      <c r="G334" s="24"/>
      <c r="H334" s="24"/>
      <c r="I334" s="24"/>
      <c r="J334" s="24"/>
      <c r="K334" s="24"/>
      <c r="L334" s="54">
        <f>M334+N334+O334</f>
        <v>0</v>
      </c>
      <c r="M334" s="54">
        <v>0</v>
      </c>
      <c r="N334" s="33">
        <v>0</v>
      </c>
      <c r="O334" s="54">
        <v>0</v>
      </c>
      <c r="P334" s="26">
        <v>0</v>
      </c>
      <c r="Q334" s="29"/>
    </row>
    <row r="335" spans="1:17" ht="48" customHeight="1">
      <c r="A335" s="58"/>
      <c r="B335" s="87" t="s">
        <v>331</v>
      </c>
      <c r="C335" s="12">
        <f t="shared" si="50"/>
        <v>109808.93</v>
      </c>
      <c r="D335" s="88">
        <f>D336+D341</f>
        <v>40747.100000000006</v>
      </c>
      <c r="E335" s="88">
        <f>E336+E341</f>
        <v>27374.199999999997</v>
      </c>
      <c r="F335" s="12">
        <f>F336+F341</f>
        <v>41687.63</v>
      </c>
      <c r="G335" s="12"/>
      <c r="H335" s="12"/>
      <c r="I335" s="12"/>
      <c r="J335" s="12"/>
      <c r="K335" s="12"/>
      <c r="L335" s="12">
        <f t="shared" si="48"/>
        <v>59878.3</v>
      </c>
      <c r="M335" s="12">
        <f>M336+M341</f>
        <v>40682.6</v>
      </c>
      <c r="N335" s="17">
        <f>N336+N341</f>
        <v>19195.7</v>
      </c>
      <c r="O335" s="12">
        <f>O336+O341</f>
        <v>0</v>
      </c>
      <c r="P335" s="13">
        <f t="shared" si="46"/>
        <v>0.5452953598582557</v>
      </c>
      <c r="Q335" s="18"/>
    </row>
    <row r="336" spans="1:17" ht="61.5" customHeight="1">
      <c r="A336" s="23"/>
      <c r="B336" s="46" t="s">
        <v>332</v>
      </c>
      <c r="C336" s="54">
        <f>D336+E336+F336</f>
        <v>79357.53</v>
      </c>
      <c r="D336" s="54">
        <f>D337</f>
        <v>10295.7</v>
      </c>
      <c r="E336" s="54">
        <f>E337+E339</f>
        <v>27374.199999999997</v>
      </c>
      <c r="F336" s="24">
        <f>F337</f>
        <v>41687.63</v>
      </c>
      <c r="G336" s="24"/>
      <c r="H336" s="24"/>
      <c r="I336" s="24"/>
      <c r="J336" s="24"/>
      <c r="K336" s="24"/>
      <c r="L336" s="24">
        <f t="shared" si="48"/>
        <v>29486.5</v>
      </c>
      <c r="M336" s="24">
        <f aca="true" t="shared" si="52" ref="M336:O337">M337</f>
        <v>10290.8</v>
      </c>
      <c r="N336" s="33">
        <f t="shared" si="52"/>
        <v>19195.7</v>
      </c>
      <c r="O336" s="57">
        <f t="shared" si="52"/>
        <v>0</v>
      </c>
      <c r="P336" s="26">
        <f t="shared" si="46"/>
        <v>0.37156524402914254</v>
      </c>
      <c r="Q336" s="29"/>
    </row>
    <row r="337" spans="1:17" ht="48" customHeight="1">
      <c r="A337" s="23"/>
      <c r="B337" s="46" t="s">
        <v>333</v>
      </c>
      <c r="C337" s="54">
        <f t="shared" si="50"/>
        <v>76537.43</v>
      </c>
      <c r="D337" s="54">
        <f>D338</f>
        <v>10295.7</v>
      </c>
      <c r="E337" s="54">
        <f>E338</f>
        <v>24554.1</v>
      </c>
      <c r="F337" s="54">
        <f>F338</f>
        <v>41687.63</v>
      </c>
      <c r="G337" s="24"/>
      <c r="H337" s="24"/>
      <c r="I337" s="24"/>
      <c r="J337" s="24"/>
      <c r="K337" s="24"/>
      <c r="L337" s="24">
        <f t="shared" si="48"/>
        <v>29486.5</v>
      </c>
      <c r="M337" s="25">
        <f t="shared" si="52"/>
        <v>10290.8</v>
      </c>
      <c r="N337" s="33">
        <f t="shared" si="52"/>
        <v>19195.7</v>
      </c>
      <c r="O337" s="25">
        <f t="shared" si="52"/>
        <v>0</v>
      </c>
      <c r="P337" s="26">
        <f t="shared" si="46"/>
        <v>0.38525594601229757</v>
      </c>
      <c r="Q337" s="29"/>
    </row>
    <row r="338" spans="1:17" ht="67.5" customHeight="1">
      <c r="A338" s="23"/>
      <c r="B338" s="89" t="s">
        <v>334</v>
      </c>
      <c r="C338" s="54">
        <f t="shared" si="50"/>
        <v>76537.43</v>
      </c>
      <c r="D338" s="54">
        <v>10295.7</v>
      </c>
      <c r="E338" s="54">
        <v>24554.1</v>
      </c>
      <c r="F338" s="54">
        <v>41687.63</v>
      </c>
      <c r="G338" s="24"/>
      <c r="H338" s="24"/>
      <c r="I338" s="24"/>
      <c r="J338" s="24"/>
      <c r="K338" s="24"/>
      <c r="L338" s="24">
        <f>M338+N338</f>
        <v>29486.5</v>
      </c>
      <c r="M338" s="24">
        <v>10290.8</v>
      </c>
      <c r="N338" s="109">
        <v>19195.7</v>
      </c>
      <c r="O338" s="56">
        <v>0</v>
      </c>
      <c r="P338" s="26">
        <f t="shared" si="46"/>
        <v>0.38525594601229757</v>
      </c>
      <c r="Q338" s="29"/>
    </row>
    <row r="339" spans="1:17" ht="96" customHeight="1">
      <c r="A339" s="23"/>
      <c r="B339" s="89" t="s">
        <v>335</v>
      </c>
      <c r="C339" s="24">
        <f t="shared" si="50"/>
        <v>2820.1</v>
      </c>
      <c r="D339" s="24">
        <v>0</v>
      </c>
      <c r="E339" s="24">
        <f>E340</f>
        <v>2820.1</v>
      </c>
      <c r="F339" s="54">
        <v>0</v>
      </c>
      <c r="G339" s="24"/>
      <c r="H339" s="24"/>
      <c r="I339" s="24"/>
      <c r="J339" s="24"/>
      <c r="K339" s="24"/>
      <c r="L339" s="24">
        <f aca="true" t="shared" si="53" ref="L339:L345">M339+N339+O339</f>
        <v>0</v>
      </c>
      <c r="M339" s="24">
        <v>0</v>
      </c>
      <c r="N339" s="109">
        <v>0</v>
      </c>
      <c r="O339" s="24">
        <v>0</v>
      </c>
      <c r="P339" s="26">
        <f t="shared" si="46"/>
        <v>0</v>
      </c>
      <c r="Q339" s="29"/>
    </row>
    <row r="340" spans="1:17" ht="63.75" customHeight="1">
      <c r="A340" s="23"/>
      <c r="B340" s="89" t="s">
        <v>336</v>
      </c>
      <c r="C340" s="24">
        <f t="shared" si="50"/>
        <v>2820.1</v>
      </c>
      <c r="D340" s="24">
        <v>0</v>
      </c>
      <c r="E340" s="24">
        <v>2820.1</v>
      </c>
      <c r="F340" s="54">
        <v>0</v>
      </c>
      <c r="G340" s="24"/>
      <c r="H340" s="24"/>
      <c r="I340" s="24"/>
      <c r="J340" s="24"/>
      <c r="K340" s="24"/>
      <c r="L340" s="24">
        <f t="shared" si="53"/>
        <v>0</v>
      </c>
      <c r="M340" s="24">
        <v>0</v>
      </c>
      <c r="N340" s="109">
        <v>0</v>
      </c>
      <c r="O340" s="24">
        <v>0</v>
      </c>
      <c r="P340" s="26">
        <f t="shared" si="46"/>
        <v>0</v>
      </c>
      <c r="Q340" s="29"/>
    </row>
    <row r="341" spans="1:17" ht="77.25" customHeight="1">
      <c r="A341" s="23"/>
      <c r="B341" s="89" t="s">
        <v>337</v>
      </c>
      <c r="C341" s="24">
        <f t="shared" si="50"/>
        <v>30451.4</v>
      </c>
      <c r="D341" s="24">
        <f>D342+D344+D345+D343</f>
        <v>30451.4</v>
      </c>
      <c r="E341" s="25">
        <f>E342+E344+E345</f>
        <v>0</v>
      </c>
      <c r="F341" s="25">
        <f>F342+F344+F345</f>
        <v>0</v>
      </c>
      <c r="G341" s="24"/>
      <c r="H341" s="24"/>
      <c r="I341" s="24"/>
      <c r="J341" s="24"/>
      <c r="K341" s="24"/>
      <c r="L341" s="24">
        <f t="shared" si="53"/>
        <v>30391.8</v>
      </c>
      <c r="M341" s="24">
        <f>M342+M344+M345+M343</f>
        <v>30391.8</v>
      </c>
      <c r="N341" s="33">
        <f>N342+N344</f>
        <v>0</v>
      </c>
      <c r="O341" s="25">
        <f>O342+O344</f>
        <v>0</v>
      </c>
      <c r="P341" s="26">
        <f aca="true" t="shared" si="54" ref="P341:P346">L341/C341</f>
        <v>0.9980427829262365</v>
      </c>
      <c r="Q341" s="29"/>
    </row>
    <row r="342" spans="1:17" ht="93.75" customHeight="1">
      <c r="A342" s="23"/>
      <c r="B342" s="89" t="s">
        <v>338</v>
      </c>
      <c r="C342" s="24">
        <f t="shared" si="50"/>
        <v>30159</v>
      </c>
      <c r="D342" s="24">
        <v>30159</v>
      </c>
      <c r="E342" s="46">
        <v>0</v>
      </c>
      <c r="F342" s="46">
        <v>0</v>
      </c>
      <c r="G342" s="24"/>
      <c r="H342" s="24"/>
      <c r="I342" s="24"/>
      <c r="J342" s="24"/>
      <c r="K342" s="24"/>
      <c r="L342" s="24">
        <f t="shared" si="53"/>
        <v>30150.1</v>
      </c>
      <c r="M342" s="46">
        <v>30150.1</v>
      </c>
      <c r="N342" s="33">
        <v>0</v>
      </c>
      <c r="O342" s="46">
        <v>0</v>
      </c>
      <c r="P342" s="26">
        <f t="shared" si="54"/>
        <v>0.9997048973772339</v>
      </c>
      <c r="Q342" s="29"/>
    </row>
    <row r="343" spans="1:17" ht="48" customHeight="1">
      <c r="A343" s="23"/>
      <c r="B343" s="89" t="s">
        <v>339</v>
      </c>
      <c r="C343" s="24">
        <f t="shared" si="50"/>
        <v>98</v>
      </c>
      <c r="D343" s="46">
        <v>98</v>
      </c>
      <c r="E343" s="46">
        <v>0</v>
      </c>
      <c r="F343" s="46">
        <v>0</v>
      </c>
      <c r="G343" s="24"/>
      <c r="H343" s="24"/>
      <c r="I343" s="24"/>
      <c r="J343" s="24"/>
      <c r="K343" s="24"/>
      <c r="L343" s="24">
        <f t="shared" si="53"/>
        <v>89</v>
      </c>
      <c r="M343" s="46">
        <v>89</v>
      </c>
      <c r="N343" s="33">
        <v>0</v>
      </c>
      <c r="O343" s="46">
        <v>0</v>
      </c>
      <c r="P343" s="26">
        <f t="shared" si="54"/>
        <v>0.9081632653061225</v>
      </c>
      <c r="Q343" s="29"/>
    </row>
    <row r="344" spans="1:17" ht="48" customHeight="1">
      <c r="A344" s="23"/>
      <c r="B344" s="46" t="s">
        <v>340</v>
      </c>
      <c r="C344" s="24">
        <f t="shared" si="50"/>
        <v>193</v>
      </c>
      <c r="D344" s="46">
        <v>193</v>
      </c>
      <c r="E344" s="46">
        <v>0</v>
      </c>
      <c r="F344" s="57">
        <v>0</v>
      </c>
      <c r="G344" s="24"/>
      <c r="H344" s="24"/>
      <c r="I344" s="24"/>
      <c r="J344" s="24"/>
      <c r="K344" s="24"/>
      <c r="L344" s="24">
        <f t="shared" si="53"/>
        <v>152.7</v>
      </c>
      <c r="M344" s="46">
        <v>152.7</v>
      </c>
      <c r="N344" s="33">
        <v>0</v>
      </c>
      <c r="O344" s="24">
        <v>0</v>
      </c>
      <c r="P344" s="26">
        <f t="shared" si="54"/>
        <v>0.7911917098445596</v>
      </c>
      <c r="Q344" s="29"/>
    </row>
    <row r="345" spans="1:17" ht="48" customHeight="1">
      <c r="A345" s="23"/>
      <c r="B345" s="46" t="s">
        <v>341</v>
      </c>
      <c r="C345" s="24">
        <f>D345+E345+F345</f>
        <v>1.4</v>
      </c>
      <c r="D345" s="46">
        <v>1.4</v>
      </c>
      <c r="E345" s="46">
        <v>0</v>
      </c>
      <c r="F345" s="57">
        <v>0</v>
      </c>
      <c r="G345" s="24"/>
      <c r="H345" s="24"/>
      <c r="I345" s="24"/>
      <c r="J345" s="24"/>
      <c r="K345" s="24"/>
      <c r="L345" s="24">
        <f t="shared" si="53"/>
        <v>0</v>
      </c>
      <c r="M345" s="46">
        <v>0</v>
      </c>
      <c r="N345" s="33">
        <v>0</v>
      </c>
      <c r="O345" s="24">
        <v>0</v>
      </c>
      <c r="P345" s="26">
        <f t="shared" si="54"/>
        <v>0</v>
      </c>
      <c r="Q345" s="29"/>
    </row>
    <row r="346" spans="1:17" ht="48" customHeight="1">
      <c r="A346" s="62">
        <v>11</v>
      </c>
      <c r="B346" s="63" t="s">
        <v>343</v>
      </c>
      <c r="C346" s="63">
        <v>3437.4</v>
      </c>
      <c r="D346" s="63">
        <v>3437.4</v>
      </c>
      <c r="E346" s="63">
        <v>0</v>
      </c>
      <c r="F346" s="63">
        <v>0</v>
      </c>
      <c r="G346" s="63"/>
      <c r="H346" s="63"/>
      <c r="I346" s="63"/>
      <c r="J346" s="63"/>
      <c r="K346" s="63"/>
      <c r="L346" s="63">
        <v>2957.4</v>
      </c>
      <c r="M346" s="63">
        <v>2957.4</v>
      </c>
      <c r="N346" s="70">
        <v>0</v>
      </c>
      <c r="O346" s="63">
        <v>0</v>
      </c>
      <c r="P346" s="65">
        <f t="shared" si="54"/>
        <v>0.860359574096701</v>
      </c>
      <c r="Q346" s="74"/>
    </row>
    <row r="347" spans="1:17" ht="48" customHeight="1">
      <c r="A347" s="58"/>
      <c r="B347" s="12" t="s">
        <v>344</v>
      </c>
      <c r="C347" s="12">
        <v>3437.4</v>
      </c>
      <c r="D347" s="12">
        <v>3437.4</v>
      </c>
      <c r="E347" s="12">
        <v>0</v>
      </c>
      <c r="F347" s="12">
        <v>0</v>
      </c>
      <c r="G347" s="12"/>
      <c r="H347" s="12"/>
      <c r="I347" s="12"/>
      <c r="J347" s="12"/>
      <c r="K347" s="12"/>
      <c r="L347" s="12">
        <v>2957.4</v>
      </c>
      <c r="M347" s="12">
        <v>2957.4</v>
      </c>
      <c r="N347" s="17">
        <v>0</v>
      </c>
      <c r="O347" s="12">
        <v>0</v>
      </c>
      <c r="P347" s="13">
        <f aca="true" t="shared" si="55" ref="P347:P353">L347/C347</f>
        <v>0.860359574096701</v>
      </c>
      <c r="Q347" s="18"/>
    </row>
    <row r="348" spans="1:17" ht="68.25" customHeight="1">
      <c r="A348" s="23"/>
      <c r="B348" s="24" t="s">
        <v>345</v>
      </c>
      <c r="C348" s="24">
        <v>2460</v>
      </c>
      <c r="D348" s="24">
        <v>2460</v>
      </c>
      <c r="E348" s="24">
        <v>0</v>
      </c>
      <c r="F348" s="24">
        <v>0</v>
      </c>
      <c r="G348" s="24"/>
      <c r="H348" s="24"/>
      <c r="I348" s="24"/>
      <c r="J348" s="24"/>
      <c r="K348" s="24"/>
      <c r="L348" s="24">
        <v>2460</v>
      </c>
      <c r="M348" s="24">
        <v>2460</v>
      </c>
      <c r="N348" s="33">
        <v>0</v>
      </c>
      <c r="O348" s="24">
        <v>0</v>
      </c>
      <c r="P348" s="26">
        <f t="shared" si="55"/>
        <v>1</v>
      </c>
      <c r="Q348" s="29"/>
    </row>
    <row r="349" spans="1:17" ht="68.25" customHeight="1">
      <c r="A349" s="23"/>
      <c r="B349" s="24" t="s">
        <v>346</v>
      </c>
      <c r="C349" s="24">
        <v>1880</v>
      </c>
      <c r="D349" s="24">
        <v>1880</v>
      </c>
      <c r="E349" s="24">
        <v>0</v>
      </c>
      <c r="F349" s="24">
        <v>0</v>
      </c>
      <c r="G349" s="24"/>
      <c r="H349" s="24"/>
      <c r="I349" s="24"/>
      <c r="J349" s="24"/>
      <c r="K349" s="24"/>
      <c r="L349" s="24">
        <v>1880</v>
      </c>
      <c r="M349" s="24">
        <v>1880</v>
      </c>
      <c r="N349" s="33">
        <v>0</v>
      </c>
      <c r="O349" s="24">
        <v>0</v>
      </c>
      <c r="P349" s="26">
        <f t="shared" si="55"/>
        <v>1</v>
      </c>
      <c r="Q349" s="29"/>
    </row>
    <row r="350" spans="1:17" ht="68.25" customHeight="1">
      <c r="A350" s="23"/>
      <c r="B350" s="24" t="s">
        <v>347</v>
      </c>
      <c r="C350" s="24">
        <v>480</v>
      </c>
      <c r="D350" s="24">
        <v>480</v>
      </c>
      <c r="E350" s="24">
        <v>0</v>
      </c>
      <c r="F350" s="24">
        <v>0</v>
      </c>
      <c r="G350" s="24"/>
      <c r="H350" s="24"/>
      <c r="I350" s="24"/>
      <c r="J350" s="24"/>
      <c r="K350" s="24"/>
      <c r="L350" s="24">
        <v>480</v>
      </c>
      <c r="M350" s="24">
        <v>480</v>
      </c>
      <c r="N350" s="33">
        <v>0</v>
      </c>
      <c r="O350" s="24">
        <v>0</v>
      </c>
      <c r="P350" s="26">
        <f t="shared" si="55"/>
        <v>1</v>
      </c>
      <c r="Q350" s="29"/>
    </row>
    <row r="351" spans="1:17" ht="68.25" customHeight="1">
      <c r="A351" s="23"/>
      <c r="B351" s="24" t="s">
        <v>348</v>
      </c>
      <c r="C351" s="24">
        <v>100</v>
      </c>
      <c r="D351" s="24">
        <v>100</v>
      </c>
      <c r="E351" s="24">
        <v>0</v>
      </c>
      <c r="F351" s="24">
        <v>0</v>
      </c>
      <c r="G351" s="24"/>
      <c r="H351" s="24"/>
      <c r="I351" s="24"/>
      <c r="J351" s="24"/>
      <c r="K351" s="24"/>
      <c r="L351" s="24">
        <v>100</v>
      </c>
      <c r="M351" s="24">
        <v>100</v>
      </c>
      <c r="N351" s="33">
        <v>0</v>
      </c>
      <c r="O351" s="24">
        <v>0</v>
      </c>
      <c r="P351" s="26">
        <f t="shared" si="55"/>
        <v>1</v>
      </c>
      <c r="Q351" s="29"/>
    </row>
    <row r="352" spans="1:17" ht="68.25" customHeight="1">
      <c r="A352" s="23"/>
      <c r="B352" s="24" t="s">
        <v>349</v>
      </c>
      <c r="C352" s="24">
        <v>480</v>
      </c>
      <c r="D352" s="24">
        <v>480</v>
      </c>
      <c r="E352" s="24">
        <v>0</v>
      </c>
      <c r="F352" s="24">
        <v>0</v>
      </c>
      <c r="G352" s="24"/>
      <c r="H352" s="24"/>
      <c r="I352" s="24"/>
      <c r="J352" s="24"/>
      <c r="K352" s="24"/>
      <c r="L352" s="24">
        <v>0</v>
      </c>
      <c r="M352" s="24">
        <v>0</v>
      </c>
      <c r="N352" s="33">
        <v>0</v>
      </c>
      <c r="O352" s="24">
        <v>0</v>
      </c>
      <c r="P352" s="26">
        <f t="shared" si="55"/>
        <v>0</v>
      </c>
      <c r="Q352" s="29"/>
    </row>
    <row r="353" spans="1:17" ht="68.25" customHeight="1">
      <c r="A353" s="23"/>
      <c r="B353" s="24" t="s">
        <v>350</v>
      </c>
      <c r="C353" s="24">
        <v>497.4</v>
      </c>
      <c r="D353" s="24">
        <v>497.4</v>
      </c>
      <c r="E353" s="24">
        <v>0</v>
      </c>
      <c r="F353" s="24">
        <v>0</v>
      </c>
      <c r="G353" s="24"/>
      <c r="H353" s="24"/>
      <c r="I353" s="24"/>
      <c r="J353" s="24"/>
      <c r="K353" s="24"/>
      <c r="L353" s="24">
        <v>497.4</v>
      </c>
      <c r="M353" s="24">
        <v>497.4</v>
      </c>
      <c r="N353" s="33">
        <v>0</v>
      </c>
      <c r="O353" s="24">
        <v>0</v>
      </c>
      <c r="P353" s="26">
        <f t="shared" si="55"/>
        <v>1</v>
      </c>
      <c r="Q353" s="29"/>
    </row>
    <row r="354" spans="1:17" ht="102" customHeight="1">
      <c r="A354" s="62">
        <v>12</v>
      </c>
      <c r="B354" s="63" t="s">
        <v>351</v>
      </c>
      <c r="C354" s="63">
        <v>2971</v>
      </c>
      <c r="D354" s="63">
        <f>2971-478</f>
        <v>2493</v>
      </c>
      <c r="E354" s="63">
        <v>478</v>
      </c>
      <c r="F354" s="63">
        <v>0</v>
      </c>
      <c r="G354" s="63"/>
      <c r="H354" s="63"/>
      <c r="I354" s="63"/>
      <c r="J354" s="63"/>
      <c r="K354" s="63"/>
      <c r="L354" s="63">
        <f>L355</f>
        <v>2143.7</v>
      </c>
      <c r="M354" s="63">
        <f>M355</f>
        <v>2143.7</v>
      </c>
      <c r="N354" s="70">
        <v>0</v>
      </c>
      <c r="O354" s="63">
        <v>0</v>
      </c>
      <c r="P354" s="65">
        <f>L354/C354</f>
        <v>0.721541568495456</v>
      </c>
      <c r="Q354" s="74"/>
    </row>
    <row r="355" spans="1:17" ht="48" customHeight="1">
      <c r="A355" s="58"/>
      <c r="B355" s="75" t="s">
        <v>361</v>
      </c>
      <c r="C355" s="12">
        <v>2971</v>
      </c>
      <c r="D355" s="12">
        <f>2971-478</f>
        <v>2493</v>
      </c>
      <c r="E355" s="12">
        <v>478</v>
      </c>
      <c r="F355" s="12">
        <v>0</v>
      </c>
      <c r="G355" s="12"/>
      <c r="H355" s="12"/>
      <c r="I355" s="12"/>
      <c r="J355" s="12"/>
      <c r="K355" s="12"/>
      <c r="L355" s="12">
        <f>L356+L360+L362+L364</f>
        <v>2143.7</v>
      </c>
      <c r="M355" s="12">
        <f>M356+M360+M362+M364</f>
        <v>2143.7</v>
      </c>
      <c r="N355" s="17">
        <v>0</v>
      </c>
      <c r="O355" s="12">
        <v>0</v>
      </c>
      <c r="P355" s="13">
        <f>L355/C355</f>
        <v>0.721541568495456</v>
      </c>
      <c r="Q355" s="18"/>
    </row>
    <row r="356" spans="1:17" ht="48" customHeight="1">
      <c r="A356" s="23"/>
      <c r="B356" s="41" t="s">
        <v>362</v>
      </c>
      <c r="C356" s="24">
        <v>1976</v>
      </c>
      <c r="D356" s="24">
        <v>1976</v>
      </c>
      <c r="E356" s="24">
        <v>0</v>
      </c>
      <c r="F356" s="24">
        <v>0</v>
      </c>
      <c r="G356" s="24"/>
      <c r="H356" s="24"/>
      <c r="I356" s="24"/>
      <c r="J356" s="24"/>
      <c r="K356" s="24"/>
      <c r="L356" s="24">
        <v>1823</v>
      </c>
      <c r="M356" s="24">
        <v>1823</v>
      </c>
      <c r="N356" s="33">
        <v>0</v>
      </c>
      <c r="O356" s="24">
        <v>0</v>
      </c>
      <c r="P356" s="26">
        <f aca="true" t="shared" si="56" ref="P356:P363">L356/C356</f>
        <v>0.9225708502024291</v>
      </c>
      <c r="Q356" s="29"/>
    </row>
    <row r="357" spans="1:17" ht="48" customHeight="1">
      <c r="A357" s="23"/>
      <c r="B357" s="41" t="s">
        <v>363</v>
      </c>
      <c r="C357" s="24">
        <v>670</v>
      </c>
      <c r="D357" s="24">
        <v>670</v>
      </c>
      <c r="E357" s="24">
        <v>0</v>
      </c>
      <c r="F357" s="24">
        <v>0</v>
      </c>
      <c r="G357" s="24"/>
      <c r="H357" s="24"/>
      <c r="I357" s="24"/>
      <c r="J357" s="24"/>
      <c r="K357" s="24"/>
      <c r="L357" s="24">
        <v>658</v>
      </c>
      <c r="M357" s="24">
        <v>658</v>
      </c>
      <c r="N357" s="33">
        <v>0</v>
      </c>
      <c r="O357" s="24">
        <v>0</v>
      </c>
      <c r="P357" s="26">
        <f t="shared" si="56"/>
        <v>0.982089552238806</v>
      </c>
      <c r="Q357" s="29"/>
    </row>
    <row r="358" spans="1:17" ht="48" customHeight="1">
      <c r="A358" s="23"/>
      <c r="B358" s="41" t="s">
        <v>364</v>
      </c>
      <c r="C358" s="24">
        <v>753</v>
      </c>
      <c r="D358" s="24">
        <v>753</v>
      </c>
      <c r="E358" s="24">
        <v>0</v>
      </c>
      <c r="F358" s="24">
        <v>0</v>
      </c>
      <c r="G358" s="24"/>
      <c r="H358" s="24"/>
      <c r="I358" s="24"/>
      <c r="J358" s="24"/>
      <c r="K358" s="24"/>
      <c r="L358" s="24">
        <v>726</v>
      </c>
      <c r="M358" s="24">
        <v>726</v>
      </c>
      <c r="N358" s="33">
        <v>0</v>
      </c>
      <c r="O358" s="24">
        <v>0</v>
      </c>
      <c r="P358" s="26">
        <f t="shared" si="56"/>
        <v>0.9641434262948207</v>
      </c>
      <c r="Q358" s="29"/>
    </row>
    <row r="359" spans="1:17" ht="48" customHeight="1">
      <c r="A359" s="23"/>
      <c r="B359" s="41" t="s">
        <v>365</v>
      </c>
      <c r="C359" s="24">
        <v>552</v>
      </c>
      <c r="D359" s="24">
        <v>552</v>
      </c>
      <c r="E359" s="24">
        <v>0</v>
      </c>
      <c r="F359" s="24">
        <v>0</v>
      </c>
      <c r="G359" s="24"/>
      <c r="H359" s="24"/>
      <c r="I359" s="24"/>
      <c r="J359" s="24"/>
      <c r="K359" s="24"/>
      <c r="L359" s="24">
        <v>439</v>
      </c>
      <c r="M359" s="24">
        <v>439</v>
      </c>
      <c r="N359" s="33">
        <v>0</v>
      </c>
      <c r="O359" s="24">
        <v>0</v>
      </c>
      <c r="P359" s="26">
        <f t="shared" si="56"/>
        <v>0.7952898550724637</v>
      </c>
      <c r="Q359" s="29"/>
    </row>
    <row r="360" spans="1:17" ht="48" customHeight="1">
      <c r="A360" s="23"/>
      <c r="B360" s="41" t="s">
        <v>366</v>
      </c>
      <c r="C360" s="24">
        <v>141</v>
      </c>
      <c r="D360" s="24">
        <v>141</v>
      </c>
      <c r="E360" s="24">
        <v>0</v>
      </c>
      <c r="F360" s="24">
        <v>0</v>
      </c>
      <c r="G360" s="24"/>
      <c r="H360" s="24"/>
      <c r="I360" s="24"/>
      <c r="J360" s="24"/>
      <c r="K360" s="24"/>
      <c r="L360" s="24">
        <f aca="true" t="shared" si="57" ref="L360:L365">M360</f>
        <v>134.7</v>
      </c>
      <c r="M360" s="24">
        <v>134.7</v>
      </c>
      <c r="N360" s="33">
        <v>0</v>
      </c>
      <c r="O360" s="24">
        <v>0</v>
      </c>
      <c r="P360" s="26">
        <f t="shared" si="56"/>
        <v>0.9553191489361701</v>
      </c>
      <c r="Q360" s="29"/>
    </row>
    <row r="361" spans="1:17" ht="48" customHeight="1">
      <c r="A361" s="23"/>
      <c r="B361" s="41" t="s">
        <v>352</v>
      </c>
      <c r="C361" s="24">
        <v>141</v>
      </c>
      <c r="D361" s="24">
        <v>141</v>
      </c>
      <c r="E361" s="24">
        <v>0</v>
      </c>
      <c r="F361" s="24">
        <v>0</v>
      </c>
      <c r="G361" s="24"/>
      <c r="H361" s="24"/>
      <c r="I361" s="24"/>
      <c r="J361" s="24"/>
      <c r="K361" s="24"/>
      <c r="L361" s="24">
        <f t="shared" si="57"/>
        <v>134.7</v>
      </c>
      <c r="M361" s="24">
        <v>134.7</v>
      </c>
      <c r="N361" s="33">
        <v>0</v>
      </c>
      <c r="O361" s="24">
        <v>0</v>
      </c>
      <c r="P361" s="26">
        <f t="shared" si="56"/>
        <v>0.9553191489361701</v>
      </c>
      <c r="Q361" s="29"/>
    </row>
    <row r="362" spans="1:17" ht="48" customHeight="1">
      <c r="A362" s="23"/>
      <c r="B362" s="41" t="s">
        <v>367</v>
      </c>
      <c r="C362" s="24">
        <v>114</v>
      </c>
      <c r="D362" s="24">
        <v>114</v>
      </c>
      <c r="E362" s="24">
        <v>0</v>
      </c>
      <c r="F362" s="24">
        <v>0</v>
      </c>
      <c r="G362" s="24"/>
      <c r="H362" s="24"/>
      <c r="I362" s="24"/>
      <c r="J362" s="24"/>
      <c r="K362" s="24"/>
      <c r="L362" s="24">
        <f t="shared" si="57"/>
        <v>100.5</v>
      </c>
      <c r="M362" s="24">
        <f>M363</f>
        <v>100.5</v>
      </c>
      <c r="N362" s="33">
        <v>0</v>
      </c>
      <c r="O362" s="24">
        <v>0</v>
      </c>
      <c r="P362" s="26">
        <f t="shared" si="56"/>
        <v>0.881578947368421</v>
      </c>
      <c r="Q362" s="29"/>
    </row>
    <row r="363" spans="1:17" ht="48" customHeight="1">
      <c r="A363" s="23"/>
      <c r="B363" s="41" t="s">
        <v>368</v>
      </c>
      <c r="C363" s="24">
        <v>114</v>
      </c>
      <c r="D363" s="24">
        <v>114</v>
      </c>
      <c r="E363" s="24">
        <v>0</v>
      </c>
      <c r="F363" s="24">
        <v>0</v>
      </c>
      <c r="G363" s="24"/>
      <c r="H363" s="24"/>
      <c r="I363" s="24"/>
      <c r="J363" s="24"/>
      <c r="K363" s="24"/>
      <c r="L363" s="24">
        <f t="shared" si="57"/>
        <v>100.5</v>
      </c>
      <c r="M363" s="24">
        <v>100.5</v>
      </c>
      <c r="N363" s="33">
        <v>0</v>
      </c>
      <c r="O363" s="24">
        <v>0</v>
      </c>
      <c r="P363" s="26">
        <f t="shared" si="56"/>
        <v>0.881578947368421</v>
      </c>
      <c r="Q363" s="29"/>
    </row>
    <row r="364" spans="1:17" ht="54" customHeight="1">
      <c r="A364" s="23"/>
      <c r="B364" s="24" t="s">
        <v>354</v>
      </c>
      <c r="C364" s="24">
        <f>D364+E364+F364</f>
        <v>741</v>
      </c>
      <c r="D364" s="24">
        <v>263</v>
      </c>
      <c r="E364" s="24">
        <v>478</v>
      </c>
      <c r="F364" s="24">
        <v>0</v>
      </c>
      <c r="G364" s="24"/>
      <c r="H364" s="24"/>
      <c r="I364" s="24"/>
      <c r="J364" s="24"/>
      <c r="K364" s="24"/>
      <c r="L364" s="24">
        <f t="shared" si="57"/>
        <v>85.5</v>
      </c>
      <c r="M364" s="24">
        <v>85.5</v>
      </c>
      <c r="N364" s="33">
        <v>0</v>
      </c>
      <c r="O364" s="24">
        <v>0</v>
      </c>
      <c r="P364" s="26">
        <f>L364/C364</f>
        <v>0.11538461538461539</v>
      </c>
      <c r="Q364" s="29"/>
    </row>
    <row r="365" spans="1:17" ht="54" customHeight="1">
      <c r="A365" s="23"/>
      <c r="B365" s="24" t="s">
        <v>353</v>
      </c>
      <c r="C365" s="24">
        <f>D365+E365+F365</f>
        <v>741</v>
      </c>
      <c r="D365" s="24">
        <v>263</v>
      </c>
      <c r="E365" s="24">
        <v>478</v>
      </c>
      <c r="F365" s="24">
        <v>0</v>
      </c>
      <c r="G365" s="24"/>
      <c r="H365" s="24"/>
      <c r="I365" s="24"/>
      <c r="J365" s="24"/>
      <c r="K365" s="24"/>
      <c r="L365" s="24">
        <f t="shared" si="57"/>
        <v>85.5</v>
      </c>
      <c r="M365" s="24">
        <v>85.5</v>
      </c>
      <c r="N365" s="33">
        <v>0</v>
      </c>
      <c r="O365" s="24">
        <v>0</v>
      </c>
      <c r="P365" s="26">
        <f>L365/C365</f>
        <v>0.11538461538461539</v>
      </c>
      <c r="Q365" s="29"/>
    </row>
    <row r="366" spans="1:17" ht="54" customHeight="1">
      <c r="A366" s="23"/>
      <c r="B366" s="24" t="s">
        <v>1</v>
      </c>
      <c r="C366" s="24">
        <f aca="true" t="shared" si="58" ref="C366:O366">C354+C346+C276+C251+C241+C221+C203+C174+C161+C128+C83+C6</f>
        <v>2378310.7134000002</v>
      </c>
      <c r="D366" s="24">
        <f t="shared" si="58"/>
        <v>1077993.4734</v>
      </c>
      <c r="E366" s="24">
        <f t="shared" si="58"/>
        <v>946562.38</v>
      </c>
      <c r="F366" s="24">
        <f t="shared" si="58"/>
        <v>353754.86</v>
      </c>
      <c r="G366" s="24">
        <f t="shared" si="58"/>
        <v>0</v>
      </c>
      <c r="H366" s="24">
        <f t="shared" si="58"/>
        <v>0</v>
      </c>
      <c r="I366" s="24">
        <f t="shared" si="58"/>
        <v>0</v>
      </c>
      <c r="J366" s="24">
        <f t="shared" si="58"/>
        <v>0</v>
      </c>
      <c r="K366" s="24">
        <f t="shared" si="58"/>
        <v>0</v>
      </c>
      <c r="L366" s="24">
        <f t="shared" si="58"/>
        <v>2108623.5149999997</v>
      </c>
      <c r="M366" s="24">
        <f t="shared" si="58"/>
        <v>1001627.2649999999</v>
      </c>
      <c r="N366" s="33">
        <f t="shared" si="58"/>
        <v>680550.31</v>
      </c>
      <c r="O366" s="24">
        <f t="shared" si="58"/>
        <v>426445.94</v>
      </c>
      <c r="P366" s="26">
        <f>L366/C366</f>
        <v>0.8866055655047446</v>
      </c>
      <c r="Q366" s="29"/>
    </row>
    <row r="367" spans="1:16" ht="48" customHeight="1">
      <c r="A367" s="15"/>
      <c r="B367" s="19" t="s">
        <v>372</v>
      </c>
      <c r="C367" s="19"/>
      <c r="D367" s="90"/>
      <c r="E367" s="90"/>
      <c r="F367" s="19"/>
      <c r="G367" s="19"/>
      <c r="H367" s="19"/>
      <c r="I367" s="19"/>
      <c r="J367" s="19"/>
      <c r="K367" s="19"/>
      <c r="L367" s="19" t="s">
        <v>373</v>
      </c>
      <c r="M367" s="19"/>
      <c r="N367" s="113"/>
      <c r="O367" s="19"/>
      <c r="P367" s="20"/>
    </row>
    <row r="368" spans="1:16" ht="48" customHeight="1">
      <c r="A368" s="15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13"/>
      <c r="O368" s="19"/>
      <c r="P368" s="20"/>
    </row>
    <row r="369" spans="1:16" ht="48" customHeight="1">
      <c r="A369" s="15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13"/>
      <c r="O369" s="19"/>
      <c r="P369" s="20"/>
    </row>
    <row r="370" spans="1:16" ht="48" customHeight="1">
      <c r="A370" s="15"/>
      <c r="B370" s="19" t="s">
        <v>374</v>
      </c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13"/>
      <c r="O370" s="19"/>
      <c r="P370" s="20"/>
    </row>
    <row r="371" spans="1:16" ht="48" customHeight="1">
      <c r="A371" s="15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13"/>
      <c r="O371" s="19"/>
      <c r="P371" s="20"/>
    </row>
    <row r="372" spans="1:16" ht="48" customHeight="1">
      <c r="A372" s="15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13"/>
      <c r="O372" s="19"/>
      <c r="P372" s="20"/>
    </row>
    <row r="373" spans="1:16" ht="48" customHeight="1">
      <c r="A373" s="15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13"/>
      <c r="O373" s="19"/>
      <c r="P373" s="20"/>
    </row>
    <row r="374" spans="1:16" ht="48" customHeight="1">
      <c r="A374" s="15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13"/>
      <c r="O374" s="19"/>
      <c r="P374" s="20"/>
    </row>
    <row r="375" spans="1:16" ht="48" customHeight="1">
      <c r="A375" s="15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13"/>
      <c r="O375" s="19"/>
      <c r="P375" s="20"/>
    </row>
    <row r="376" spans="1:16" ht="48" customHeight="1">
      <c r="A376" s="15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13"/>
      <c r="O376" s="19"/>
      <c r="P376" s="20"/>
    </row>
    <row r="377" spans="1:16" ht="48" customHeight="1">
      <c r="A377" s="15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13"/>
      <c r="O377" s="19"/>
      <c r="P377" s="20"/>
    </row>
    <row r="378" spans="1:16" ht="48" customHeight="1">
      <c r="A378" s="15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13"/>
      <c r="O378" s="19"/>
      <c r="P378" s="20"/>
    </row>
    <row r="379" spans="1:16" ht="48" customHeight="1">
      <c r="A379" s="15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13"/>
      <c r="O379" s="19"/>
      <c r="P379" s="20"/>
    </row>
    <row r="380" spans="1:16" ht="48" customHeight="1">
      <c r="A380" s="15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13"/>
      <c r="O380" s="19"/>
      <c r="P380" s="20"/>
    </row>
    <row r="381" spans="1:16" ht="48" customHeight="1">
      <c r="A381" s="15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13"/>
      <c r="O381" s="19"/>
      <c r="P381" s="20"/>
    </row>
    <row r="382" spans="1:16" ht="48" customHeight="1">
      <c r="A382" s="15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13"/>
      <c r="O382" s="19"/>
      <c r="P382" s="20"/>
    </row>
    <row r="383" spans="1:16" ht="48" customHeight="1">
      <c r="A383" s="15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13"/>
      <c r="O383" s="19"/>
      <c r="P383" s="20"/>
    </row>
    <row r="384" spans="1:16" ht="48" customHeight="1">
      <c r="A384" s="15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13"/>
      <c r="O384" s="19"/>
      <c r="P384" s="20"/>
    </row>
    <row r="385" spans="1:16" ht="48" customHeight="1">
      <c r="A385" s="15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13"/>
      <c r="O385" s="19"/>
      <c r="P385" s="20"/>
    </row>
    <row r="386" spans="1:16" ht="48" customHeight="1">
      <c r="A386" s="15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13"/>
      <c r="O386" s="19"/>
      <c r="P386" s="20"/>
    </row>
    <row r="387" spans="1:16" ht="48" customHeight="1">
      <c r="A387" s="15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13"/>
      <c r="O387" s="19"/>
      <c r="P387" s="20"/>
    </row>
    <row r="388" spans="1:16" ht="48" customHeight="1">
      <c r="A388" s="15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13"/>
      <c r="O388" s="19"/>
      <c r="P388" s="20"/>
    </row>
    <row r="389" spans="1:16" ht="48" customHeight="1">
      <c r="A389" s="15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13"/>
      <c r="O389" s="19"/>
      <c r="P389" s="20"/>
    </row>
    <row r="390" spans="1:16" ht="48" customHeight="1">
      <c r="A390" s="15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13"/>
      <c r="O390" s="19"/>
      <c r="P390" s="20"/>
    </row>
    <row r="391" spans="1:16" ht="48" customHeight="1">
      <c r="A391" s="15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13"/>
      <c r="O391" s="19"/>
      <c r="P391" s="20"/>
    </row>
    <row r="392" spans="1:16" ht="48" customHeight="1">
      <c r="A392" s="15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13"/>
      <c r="O392" s="19"/>
      <c r="P392" s="20"/>
    </row>
    <row r="393" spans="1:16" ht="48" customHeight="1">
      <c r="A393" s="1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13"/>
      <c r="O393" s="19"/>
      <c r="P393" s="20"/>
    </row>
    <row r="394" spans="1:16" ht="48" customHeight="1">
      <c r="A394" s="15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13"/>
      <c r="O394" s="19"/>
      <c r="P394" s="20"/>
    </row>
    <row r="395" spans="1:16" ht="48" customHeight="1">
      <c r="A395" s="1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13"/>
      <c r="O395" s="19"/>
      <c r="P395" s="20"/>
    </row>
    <row r="396" spans="1:16" ht="48" customHeight="1">
      <c r="A396" s="15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13"/>
      <c r="O396" s="19"/>
      <c r="P396" s="20"/>
    </row>
    <row r="397" spans="1:16" ht="48" customHeight="1">
      <c r="A397" s="15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13"/>
      <c r="O397" s="19"/>
      <c r="P397" s="20"/>
    </row>
    <row r="398" spans="1:16" ht="48" customHeight="1">
      <c r="A398" s="15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13"/>
      <c r="O398" s="19"/>
      <c r="P398" s="20"/>
    </row>
    <row r="399" spans="1:16" ht="48" customHeight="1">
      <c r="A399" s="1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13"/>
      <c r="O399" s="19"/>
      <c r="P399" s="20"/>
    </row>
    <row r="400" spans="1:16" ht="48" customHeight="1">
      <c r="A400" s="15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13"/>
      <c r="O400" s="19"/>
      <c r="P400" s="20"/>
    </row>
    <row r="401" spans="1:16" ht="48" customHeight="1">
      <c r="A401" s="15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13"/>
      <c r="O401" s="19"/>
      <c r="P401" s="20"/>
    </row>
    <row r="402" spans="1:16" ht="48" customHeight="1">
      <c r="A402" s="15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13"/>
      <c r="O402" s="19"/>
      <c r="P402" s="20"/>
    </row>
    <row r="403" spans="1:16" ht="48" customHeight="1">
      <c r="A403" s="15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13"/>
      <c r="O403" s="19"/>
      <c r="P403" s="20"/>
    </row>
    <row r="404" spans="1:16" ht="48" customHeight="1">
      <c r="A404" s="15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13"/>
      <c r="O404" s="19"/>
      <c r="P404" s="20"/>
    </row>
    <row r="405" spans="1:16" ht="48" customHeight="1">
      <c r="A405" s="15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13"/>
      <c r="O405" s="19"/>
      <c r="P405" s="20"/>
    </row>
    <row r="406" spans="1:16" ht="48" customHeight="1">
      <c r="A406" s="15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13"/>
      <c r="O406" s="19"/>
      <c r="P406" s="20"/>
    </row>
    <row r="407" spans="1:16" ht="48" customHeight="1">
      <c r="A407" s="15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13"/>
      <c r="O407" s="19"/>
      <c r="P407" s="20"/>
    </row>
    <row r="408" spans="1:16" ht="48" customHeight="1">
      <c r="A408" s="15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13"/>
      <c r="O408" s="19"/>
      <c r="P408" s="20"/>
    </row>
    <row r="409" spans="1:16" ht="48" customHeight="1">
      <c r="A409" s="15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13"/>
      <c r="O409" s="19"/>
      <c r="P409" s="20"/>
    </row>
    <row r="410" spans="1:16" ht="48" customHeight="1">
      <c r="A410" s="15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13"/>
      <c r="O410" s="19"/>
      <c r="P410" s="20"/>
    </row>
    <row r="411" spans="1:16" ht="48" customHeight="1">
      <c r="A411" s="15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13"/>
      <c r="O411" s="19"/>
      <c r="P411" s="20"/>
    </row>
    <row r="412" spans="1:16" ht="48" customHeight="1">
      <c r="A412" s="15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13"/>
      <c r="O412" s="19"/>
      <c r="P412" s="20"/>
    </row>
    <row r="413" spans="1:16" ht="48" customHeight="1">
      <c r="A413" s="15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13"/>
      <c r="O413" s="19"/>
      <c r="P413" s="20"/>
    </row>
    <row r="414" spans="1:16" ht="48" customHeight="1">
      <c r="A414" s="15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13"/>
      <c r="O414" s="19"/>
      <c r="P414" s="20"/>
    </row>
    <row r="415" spans="1:16" ht="48" customHeight="1">
      <c r="A415" s="15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13"/>
      <c r="O415" s="19"/>
      <c r="P415" s="20"/>
    </row>
    <row r="416" spans="1:16" ht="48" customHeight="1">
      <c r="A416" s="15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13"/>
      <c r="O416" s="19"/>
      <c r="P416" s="20"/>
    </row>
    <row r="417" spans="1:16" ht="48" customHeight="1">
      <c r="A417" s="15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13"/>
      <c r="O417" s="19"/>
      <c r="P417" s="20"/>
    </row>
    <row r="418" spans="1:16" ht="48" customHeight="1">
      <c r="A418" s="15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13"/>
      <c r="O418" s="19"/>
      <c r="P418" s="20"/>
    </row>
    <row r="419" spans="1:16" ht="48" customHeight="1">
      <c r="A419" s="15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13"/>
      <c r="O419" s="19"/>
      <c r="P419" s="20"/>
    </row>
    <row r="420" spans="1:16" ht="48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13"/>
      <c r="O420" s="19"/>
      <c r="P420" s="20"/>
    </row>
    <row r="421" spans="1:16" ht="48" customHeight="1">
      <c r="A421" s="15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13"/>
      <c r="O421" s="19"/>
      <c r="P421" s="20"/>
    </row>
    <row r="422" spans="1:16" ht="48" customHeight="1">
      <c r="A422" s="15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13"/>
      <c r="O422" s="19"/>
      <c r="P422" s="20"/>
    </row>
    <row r="423" spans="1:16" ht="48" customHeight="1">
      <c r="A423" s="15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13"/>
      <c r="O423" s="19"/>
      <c r="P423" s="20"/>
    </row>
    <row r="424" spans="1:16" ht="48" customHeight="1">
      <c r="A424" s="15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13"/>
      <c r="O424" s="19"/>
      <c r="P424" s="20"/>
    </row>
    <row r="425" spans="1:16" ht="48" customHeight="1">
      <c r="A425" s="15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13"/>
      <c r="O425" s="19"/>
      <c r="P425" s="20"/>
    </row>
    <row r="426" spans="1:16" ht="48" customHeight="1">
      <c r="A426" s="15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13"/>
      <c r="O426" s="19"/>
      <c r="P426" s="20"/>
    </row>
    <row r="427" spans="1:16" ht="48" customHeight="1">
      <c r="A427" s="15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13"/>
      <c r="O427" s="19"/>
      <c r="P427" s="20"/>
    </row>
    <row r="428" spans="1:16" ht="48" customHeight="1">
      <c r="A428" s="15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13"/>
      <c r="O428" s="19"/>
      <c r="P428" s="20"/>
    </row>
    <row r="429" spans="1:16" ht="48" customHeight="1">
      <c r="A429" s="15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13"/>
      <c r="O429" s="19"/>
      <c r="P429" s="20"/>
    </row>
    <row r="430" spans="1:16" ht="48" customHeight="1">
      <c r="A430" s="15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13"/>
      <c r="O430" s="19"/>
      <c r="P430" s="20"/>
    </row>
    <row r="431" spans="1:16" ht="48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13"/>
      <c r="O431" s="19"/>
      <c r="P431" s="20"/>
    </row>
    <row r="432" spans="1:16" ht="48" customHeight="1">
      <c r="A432" s="15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13"/>
      <c r="O432" s="19"/>
      <c r="P432" s="20"/>
    </row>
    <row r="433" spans="1:16" ht="48" customHeight="1">
      <c r="A433" s="15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13"/>
      <c r="O433" s="19"/>
      <c r="P433" s="20"/>
    </row>
    <row r="434" spans="1:16" ht="48" customHeight="1">
      <c r="A434" s="15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13"/>
      <c r="O434" s="19"/>
      <c r="P434" s="20"/>
    </row>
    <row r="435" spans="1:16" ht="48" customHeight="1">
      <c r="A435" s="15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13"/>
      <c r="O435" s="19"/>
      <c r="P435" s="20"/>
    </row>
    <row r="436" spans="1:16" ht="48" customHeight="1">
      <c r="A436" s="15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13"/>
      <c r="O436" s="19"/>
      <c r="P436" s="20"/>
    </row>
    <row r="437" spans="1:16" ht="48" customHeight="1">
      <c r="A437" s="15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13"/>
      <c r="O437" s="19"/>
      <c r="P437" s="20"/>
    </row>
    <row r="438" spans="1:16" ht="48" customHeight="1">
      <c r="A438" s="15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13"/>
      <c r="O438" s="19"/>
      <c r="P438" s="20"/>
    </row>
    <row r="439" spans="1:16" ht="48" customHeight="1">
      <c r="A439" s="15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13"/>
      <c r="O439" s="19"/>
      <c r="P439" s="20"/>
    </row>
    <row r="440" spans="1:16" ht="48" customHeight="1">
      <c r="A440" s="15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13"/>
      <c r="O440" s="19"/>
      <c r="P440" s="20"/>
    </row>
    <row r="441" spans="1:16" ht="48" customHeight="1">
      <c r="A441" s="15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13"/>
      <c r="O441" s="19"/>
      <c r="P441" s="20"/>
    </row>
    <row r="442" spans="1:16" ht="48" customHeight="1">
      <c r="A442" s="15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13"/>
      <c r="O442" s="19"/>
      <c r="P442" s="20"/>
    </row>
    <row r="443" spans="1:16" ht="48" customHeight="1">
      <c r="A443" s="15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13"/>
      <c r="O443" s="19"/>
      <c r="P443" s="20"/>
    </row>
    <row r="444" spans="1:16" ht="48" customHeight="1">
      <c r="A444" s="15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13"/>
      <c r="O444" s="19"/>
      <c r="P444" s="20"/>
    </row>
    <row r="445" spans="1:16" ht="48" customHeight="1">
      <c r="A445" s="15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13"/>
      <c r="O445" s="19"/>
      <c r="P445" s="20"/>
    </row>
    <row r="446" spans="1:16" ht="48" customHeight="1">
      <c r="A446" s="15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13"/>
      <c r="O446" s="19"/>
      <c r="P446" s="20"/>
    </row>
    <row r="447" spans="1:16" ht="48" customHeight="1">
      <c r="A447" s="15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13"/>
      <c r="O447" s="19"/>
      <c r="P447" s="20"/>
    </row>
    <row r="448" spans="1:16" ht="48" customHeight="1">
      <c r="A448" s="15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13"/>
      <c r="O448" s="19"/>
      <c r="P448" s="20"/>
    </row>
    <row r="449" spans="1:16" ht="48" customHeight="1">
      <c r="A449" s="15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13"/>
      <c r="O449" s="19"/>
      <c r="P449" s="20"/>
    </row>
    <row r="450" spans="1:16" ht="48" customHeight="1">
      <c r="A450" s="15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13"/>
      <c r="O450" s="19"/>
      <c r="P450" s="20"/>
    </row>
    <row r="451" spans="1:16" ht="48" customHeight="1">
      <c r="A451" s="15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13"/>
      <c r="O451" s="19"/>
      <c r="P451" s="20"/>
    </row>
    <row r="452" spans="1:16" ht="48" customHeight="1">
      <c r="A452" s="15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13"/>
      <c r="O452" s="19"/>
      <c r="P452" s="20"/>
    </row>
    <row r="453" spans="1:16" ht="48" customHeight="1">
      <c r="A453" s="15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13"/>
      <c r="O453" s="19"/>
      <c r="P453" s="20"/>
    </row>
    <row r="454" spans="1:16" ht="48" customHeight="1">
      <c r="A454" s="15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13"/>
      <c r="O454" s="19"/>
      <c r="P454" s="20"/>
    </row>
    <row r="455" spans="1:16" ht="48" customHeight="1">
      <c r="A455" s="15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13"/>
      <c r="O455" s="19"/>
      <c r="P455" s="20"/>
    </row>
    <row r="456" spans="1:16" ht="48" customHeight="1">
      <c r="A456" s="15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13"/>
      <c r="O456" s="19"/>
      <c r="P456" s="20"/>
    </row>
    <row r="457" spans="1:16" ht="48" customHeight="1">
      <c r="A457" s="15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13"/>
      <c r="O457" s="19"/>
      <c r="P457" s="20"/>
    </row>
    <row r="458" spans="1:16" ht="48" customHeight="1">
      <c r="A458" s="15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13"/>
      <c r="O458" s="19"/>
      <c r="P458" s="20"/>
    </row>
    <row r="459" spans="1:16" ht="48" customHeight="1">
      <c r="A459" s="15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13"/>
      <c r="O459" s="19"/>
      <c r="P459" s="20"/>
    </row>
    <row r="460" spans="1:16" ht="48" customHeight="1">
      <c r="A460" s="15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13"/>
      <c r="O460" s="19"/>
      <c r="P460" s="20"/>
    </row>
    <row r="461" spans="1:16" ht="48" customHeight="1">
      <c r="A461" s="15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13"/>
      <c r="O461" s="19"/>
      <c r="P461" s="20"/>
    </row>
    <row r="462" spans="1:16" ht="48" customHeight="1">
      <c r="A462" s="15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13"/>
      <c r="O462" s="19"/>
      <c r="P462" s="20"/>
    </row>
    <row r="463" spans="1:16" ht="48" customHeight="1">
      <c r="A463" s="15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13"/>
      <c r="O463" s="19"/>
      <c r="P463" s="20"/>
    </row>
    <row r="464" spans="1:16" ht="48" customHeight="1">
      <c r="A464" s="15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13"/>
      <c r="O464" s="19"/>
      <c r="P464" s="20"/>
    </row>
    <row r="465" spans="1:16" ht="48" customHeight="1">
      <c r="A465" s="15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13"/>
      <c r="O465" s="19"/>
      <c r="P465" s="20"/>
    </row>
    <row r="466" spans="1:16" ht="48" customHeight="1">
      <c r="A466" s="15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13"/>
      <c r="O466" s="19"/>
      <c r="P466" s="20"/>
    </row>
    <row r="467" spans="1:16" ht="48" customHeight="1">
      <c r="A467" s="15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13"/>
      <c r="O467" s="19"/>
      <c r="P467" s="20"/>
    </row>
    <row r="468" spans="1:16" ht="48" customHeight="1">
      <c r="A468" s="15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13"/>
      <c r="O468" s="19"/>
      <c r="P468" s="20"/>
    </row>
    <row r="469" spans="1:16" ht="48" customHeight="1">
      <c r="A469" s="15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13"/>
      <c r="O469" s="19"/>
      <c r="P469" s="20"/>
    </row>
    <row r="470" spans="1:16" ht="48" customHeight="1">
      <c r="A470" s="15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13"/>
      <c r="O470" s="19"/>
      <c r="P470" s="20"/>
    </row>
    <row r="471" spans="1:16" ht="48" customHeight="1">
      <c r="A471" s="15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13"/>
      <c r="O471" s="19"/>
      <c r="P471" s="20"/>
    </row>
    <row r="472" spans="1:16" ht="48" customHeight="1">
      <c r="A472" s="15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13"/>
      <c r="O472" s="19"/>
      <c r="P472" s="20"/>
    </row>
    <row r="473" spans="1:16" ht="48" customHeight="1">
      <c r="A473" s="15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13"/>
      <c r="O473" s="19"/>
      <c r="P473" s="20"/>
    </row>
    <row r="474" spans="1:16" ht="48" customHeight="1">
      <c r="A474" s="15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13"/>
      <c r="O474" s="19"/>
      <c r="P474" s="20"/>
    </row>
    <row r="475" spans="1:16" ht="48" customHeight="1">
      <c r="A475" s="15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13"/>
      <c r="O475" s="19"/>
      <c r="P475" s="20"/>
    </row>
    <row r="476" spans="1:16" ht="48" customHeight="1">
      <c r="A476" s="15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13"/>
      <c r="O476" s="19"/>
      <c r="P476" s="20"/>
    </row>
    <row r="477" spans="1:16" ht="48" customHeight="1">
      <c r="A477" s="15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13"/>
      <c r="O477" s="19"/>
      <c r="P477" s="20"/>
    </row>
    <row r="478" spans="1:16" ht="48" customHeight="1">
      <c r="A478" s="15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13"/>
      <c r="O478" s="19"/>
      <c r="P478" s="20"/>
    </row>
    <row r="479" spans="1:16" ht="48" customHeight="1">
      <c r="A479" s="15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13"/>
      <c r="O479" s="19"/>
      <c r="P479" s="20"/>
    </row>
    <row r="480" spans="1:16" ht="48" customHeight="1">
      <c r="A480" s="15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13"/>
      <c r="O480" s="19"/>
      <c r="P480" s="20"/>
    </row>
    <row r="481" spans="1:16" ht="48" customHeight="1">
      <c r="A481" s="15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13"/>
      <c r="O481" s="19"/>
      <c r="P481" s="20"/>
    </row>
    <row r="482" spans="1:16" ht="48" customHeight="1">
      <c r="A482" s="15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13"/>
      <c r="O482" s="19"/>
      <c r="P482" s="20"/>
    </row>
    <row r="483" spans="1:16" ht="48" customHeight="1">
      <c r="A483" s="15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13"/>
      <c r="O483" s="19"/>
      <c r="P483" s="20"/>
    </row>
    <row r="484" spans="1:16" ht="48" customHeight="1">
      <c r="A484" s="15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13"/>
      <c r="O484" s="19"/>
      <c r="P484" s="20"/>
    </row>
    <row r="485" spans="1:16" ht="48" customHeight="1">
      <c r="A485" s="15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13"/>
      <c r="O485" s="19"/>
      <c r="P485" s="20"/>
    </row>
    <row r="486" spans="1:16" ht="48" customHeight="1">
      <c r="A486" s="15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13"/>
      <c r="O486" s="19"/>
      <c r="P486" s="20"/>
    </row>
    <row r="487" spans="1:16" ht="48" customHeight="1">
      <c r="A487" s="15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13"/>
      <c r="O487" s="19"/>
      <c r="P487" s="20"/>
    </row>
    <row r="488" spans="1:16" ht="48" customHeight="1">
      <c r="A488" s="15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13"/>
      <c r="O488" s="19"/>
      <c r="P488" s="20"/>
    </row>
    <row r="489" spans="1:16" ht="48" customHeight="1">
      <c r="A489" s="15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13"/>
      <c r="O489" s="19"/>
      <c r="P489" s="20"/>
    </row>
    <row r="490" spans="1:16" ht="48" customHeight="1">
      <c r="A490" s="15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13"/>
      <c r="O490" s="19"/>
      <c r="P490" s="20"/>
    </row>
    <row r="491" spans="1:16" ht="48" customHeight="1">
      <c r="A491" s="15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13"/>
      <c r="O491" s="19"/>
      <c r="P491" s="20"/>
    </row>
    <row r="492" spans="1:16" ht="48" customHeight="1">
      <c r="A492" s="15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13"/>
      <c r="O492" s="19"/>
      <c r="P492" s="20"/>
    </row>
    <row r="493" spans="1:16" ht="48" customHeight="1">
      <c r="A493" s="15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13"/>
      <c r="O493" s="19"/>
      <c r="P493" s="20"/>
    </row>
    <row r="494" spans="1:16" ht="48" customHeight="1">
      <c r="A494" s="15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13"/>
      <c r="O494" s="19"/>
      <c r="P494" s="20"/>
    </row>
    <row r="495" spans="1:16" ht="48" customHeight="1">
      <c r="A495" s="15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13"/>
      <c r="O495" s="19"/>
      <c r="P495" s="20"/>
    </row>
    <row r="496" spans="1:16" ht="48" customHeight="1">
      <c r="A496" s="15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13"/>
      <c r="O496" s="19"/>
      <c r="P496" s="20"/>
    </row>
    <row r="497" spans="1:16" ht="48" customHeight="1">
      <c r="A497" s="15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13"/>
      <c r="O497" s="19"/>
      <c r="P497" s="20"/>
    </row>
    <row r="498" spans="1:16" ht="48" customHeight="1">
      <c r="A498" s="15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13"/>
      <c r="O498" s="19"/>
      <c r="P498" s="20"/>
    </row>
    <row r="499" spans="1:16" ht="48" customHeight="1">
      <c r="A499" s="15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13"/>
      <c r="O499" s="19"/>
      <c r="P499" s="20"/>
    </row>
    <row r="500" spans="1:16" ht="48" customHeight="1">
      <c r="A500" s="15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13"/>
      <c r="O500" s="19"/>
      <c r="P500" s="20"/>
    </row>
    <row r="501" spans="1:16" ht="48" customHeight="1">
      <c r="A501" s="15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13"/>
      <c r="O501" s="19"/>
      <c r="P501" s="20"/>
    </row>
    <row r="502" spans="1:16" ht="48" customHeight="1">
      <c r="A502" s="15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13"/>
      <c r="O502" s="19"/>
      <c r="P502" s="20"/>
    </row>
    <row r="503" spans="1:16" ht="48" customHeight="1">
      <c r="A503" s="15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13"/>
      <c r="O503" s="19"/>
      <c r="P503" s="20"/>
    </row>
    <row r="504" spans="1:16" ht="48" customHeight="1">
      <c r="A504" s="15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13"/>
      <c r="O504" s="19"/>
      <c r="P504" s="20"/>
    </row>
    <row r="505" spans="1:16" ht="48" customHeight="1">
      <c r="A505" s="15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13"/>
      <c r="O505" s="19"/>
      <c r="P505" s="20"/>
    </row>
    <row r="506" spans="1:16" ht="48" customHeight="1">
      <c r="A506" s="15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13"/>
      <c r="O506" s="19"/>
      <c r="P506" s="20"/>
    </row>
    <row r="507" spans="1:16" ht="48" customHeight="1">
      <c r="A507" s="15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13"/>
      <c r="O507" s="19"/>
      <c r="P507" s="20"/>
    </row>
    <row r="508" spans="1:16" ht="48" customHeight="1">
      <c r="A508" s="15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13"/>
      <c r="O508" s="19"/>
      <c r="P508" s="20"/>
    </row>
    <row r="509" spans="1:16" ht="48" customHeight="1">
      <c r="A509" s="15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13"/>
      <c r="O509" s="19"/>
      <c r="P509" s="20"/>
    </row>
    <row r="510" spans="1:16" ht="48" customHeight="1">
      <c r="A510" s="15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13"/>
      <c r="O510" s="19"/>
      <c r="P510" s="20"/>
    </row>
    <row r="511" spans="1:16" ht="48" customHeight="1">
      <c r="A511" s="15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13"/>
      <c r="O511" s="19"/>
      <c r="P511" s="20"/>
    </row>
    <row r="512" spans="1:16" ht="48" customHeight="1">
      <c r="A512" s="15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13"/>
      <c r="O512" s="19"/>
      <c r="P512" s="20"/>
    </row>
    <row r="513" spans="1:16" ht="48" customHeight="1">
      <c r="A513" s="15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13"/>
      <c r="O513" s="19"/>
      <c r="P513" s="20"/>
    </row>
    <row r="514" spans="1:16" ht="48" customHeight="1">
      <c r="A514" s="15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13"/>
      <c r="O514" s="19"/>
      <c r="P514" s="20"/>
    </row>
    <row r="515" spans="1:16" ht="48" customHeight="1">
      <c r="A515" s="15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13"/>
      <c r="O515" s="19"/>
      <c r="P515" s="20"/>
    </row>
    <row r="516" spans="1:16" ht="48" customHeight="1">
      <c r="A516" s="15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13"/>
      <c r="O516" s="19"/>
      <c r="P516" s="20"/>
    </row>
    <row r="517" spans="1:16" ht="48" customHeight="1">
      <c r="A517" s="15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13"/>
      <c r="O517" s="19"/>
      <c r="P517" s="20"/>
    </row>
    <row r="518" spans="1:16" ht="48" customHeight="1">
      <c r="A518" s="15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13"/>
      <c r="O518" s="19"/>
      <c r="P518" s="20"/>
    </row>
    <row r="519" spans="1:16" ht="48" customHeight="1">
      <c r="A519" s="15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13"/>
      <c r="O519" s="19"/>
      <c r="P519" s="20"/>
    </row>
    <row r="520" spans="1:16" ht="48" customHeight="1">
      <c r="A520" s="15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13"/>
      <c r="O520" s="19"/>
      <c r="P520" s="20"/>
    </row>
    <row r="521" spans="1:16" ht="48" customHeight="1">
      <c r="A521" s="15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13"/>
      <c r="O521" s="19"/>
      <c r="P521" s="20"/>
    </row>
    <row r="522" spans="1:16" ht="48" customHeight="1">
      <c r="A522" s="15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13"/>
      <c r="O522" s="19"/>
      <c r="P522" s="20"/>
    </row>
    <row r="523" spans="1:16" ht="48" customHeight="1">
      <c r="A523" s="15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13"/>
      <c r="O523" s="19"/>
      <c r="P523" s="20"/>
    </row>
    <row r="524" spans="1:16" ht="48" customHeight="1">
      <c r="A524" s="15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13"/>
      <c r="O524" s="19"/>
      <c r="P524" s="20"/>
    </row>
    <row r="525" spans="1:16" ht="48" customHeight="1">
      <c r="A525" s="15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13"/>
      <c r="O525" s="19"/>
      <c r="P525" s="20"/>
    </row>
    <row r="526" spans="1:16" ht="48" customHeight="1">
      <c r="A526" s="15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13"/>
      <c r="O526" s="19"/>
      <c r="P526" s="20"/>
    </row>
    <row r="527" spans="1:16" ht="48" customHeight="1">
      <c r="A527" s="15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13"/>
      <c r="O527" s="19"/>
      <c r="P527" s="20"/>
    </row>
    <row r="528" spans="1:16" ht="48" customHeight="1">
      <c r="A528" s="15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13"/>
      <c r="O528" s="19"/>
      <c r="P528" s="20"/>
    </row>
    <row r="529" spans="1:16" ht="48" customHeight="1">
      <c r="A529" s="15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13"/>
      <c r="O529" s="19"/>
      <c r="P529" s="20"/>
    </row>
    <row r="530" spans="1:16" ht="48" customHeight="1">
      <c r="A530" s="15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13"/>
      <c r="O530" s="19"/>
      <c r="P530" s="20"/>
    </row>
    <row r="531" spans="1:16" ht="48" customHeight="1">
      <c r="A531" s="15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13"/>
      <c r="O531" s="19"/>
      <c r="P531" s="20"/>
    </row>
    <row r="532" spans="1:16" ht="48" customHeight="1">
      <c r="A532" s="15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13"/>
      <c r="O532" s="19"/>
      <c r="P532" s="20"/>
    </row>
    <row r="533" spans="1:16" ht="48" customHeight="1">
      <c r="A533" s="15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13"/>
      <c r="O533" s="19"/>
      <c r="P533" s="20"/>
    </row>
    <row r="534" spans="1:16" ht="48" customHeight="1">
      <c r="A534" s="15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13"/>
      <c r="O534" s="19"/>
      <c r="P534" s="20"/>
    </row>
    <row r="535" spans="1:16" ht="48" customHeight="1">
      <c r="A535" s="15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13"/>
      <c r="O535" s="19"/>
      <c r="P535" s="20"/>
    </row>
    <row r="536" spans="1:16" ht="48" customHeight="1">
      <c r="A536" s="15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13"/>
      <c r="O536" s="19"/>
      <c r="P536" s="20"/>
    </row>
    <row r="537" spans="1:16" ht="48" customHeight="1">
      <c r="A537" s="15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13"/>
      <c r="O537" s="19"/>
      <c r="P537" s="20"/>
    </row>
    <row r="538" spans="1:16" ht="48" customHeight="1">
      <c r="A538" s="15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13"/>
      <c r="O538" s="19"/>
      <c r="P538" s="20"/>
    </row>
    <row r="539" spans="1:16" ht="48" customHeight="1">
      <c r="A539" s="15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13"/>
      <c r="O539" s="19"/>
      <c r="P539" s="20"/>
    </row>
    <row r="540" spans="1:16" ht="48" customHeight="1">
      <c r="A540" s="15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13"/>
      <c r="O540" s="19"/>
      <c r="P540" s="20"/>
    </row>
    <row r="541" spans="1:16" ht="48" customHeight="1">
      <c r="A541" s="15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13"/>
      <c r="O541" s="19"/>
      <c r="P541" s="20"/>
    </row>
    <row r="542" spans="1:16" ht="48" customHeight="1">
      <c r="A542" s="15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13"/>
      <c r="O542" s="19"/>
      <c r="P542" s="20"/>
    </row>
    <row r="543" spans="1:16" ht="48" customHeight="1">
      <c r="A543" s="15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13"/>
      <c r="O543" s="19"/>
      <c r="P543" s="20"/>
    </row>
    <row r="544" spans="1:16" ht="48" customHeight="1">
      <c r="A544" s="15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13"/>
      <c r="O544" s="19"/>
      <c r="P544" s="20"/>
    </row>
    <row r="545" spans="1:16" ht="48" customHeight="1">
      <c r="A545" s="15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13"/>
      <c r="O545" s="19"/>
      <c r="P545" s="20"/>
    </row>
    <row r="546" spans="1:16" ht="48" customHeight="1">
      <c r="A546" s="15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13"/>
      <c r="O546" s="19"/>
      <c r="P546" s="20"/>
    </row>
    <row r="547" spans="1:16" ht="48" customHeight="1">
      <c r="A547" s="15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13"/>
      <c r="O547" s="19"/>
      <c r="P547" s="20"/>
    </row>
    <row r="548" spans="1:16" ht="48" customHeight="1">
      <c r="A548" s="15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13"/>
      <c r="O548" s="19"/>
      <c r="P548" s="20"/>
    </row>
    <row r="549" spans="1:16" ht="48" customHeight="1">
      <c r="A549" s="15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13"/>
      <c r="O549" s="19"/>
      <c r="P549" s="20"/>
    </row>
    <row r="550" spans="1:16" ht="48" customHeight="1">
      <c r="A550" s="15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13"/>
      <c r="O550" s="19"/>
      <c r="P550" s="20"/>
    </row>
    <row r="551" spans="1:16" ht="48" customHeight="1">
      <c r="A551" s="15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13"/>
      <c r="O551" s="19"/>
      <c r="P551" s="20"/>
    </row>
    <row r="552" spans="1:16" ht="48" customHeight="1">
      <c r="A552" s="15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13"/>
      <c r="O552" s="19"/>
      <c r="P552" s="20"/>
    </row>
    <row r="553" spans="1:16" ht="48" customHeight="1">
      <c r="A553" s="15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13"/>
      <c r="O553" s="19"/>
      <c r="P553" s="20"/>
    </row>
    <row r="554" spans="1:16" ht="48" customHeight="1">
      <c r="A554" s="15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13"/>
      <c r="O554" s="19"/>
      <c r="P554" s="20"/>
    </row>
    <row r="555" spans="1:16" ht="48" customHeight="1">
      <c r="A555" s="15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13"/>
      <c r="O555" s="19"/>
      <c r="P555" s="20"/>
    </row>
    <row r="556" spans="1:16" ht="48" customHeight="1">
      <c r="A556" s="15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13"/>
      <c r="O556" s="19"/>
      <c r="P556" s="20"/>
    </row>
    <row r="557" spans="1:16" ht="48" customHeight="1">
      <c r="A557" s="15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13"/>
      <c r="O557" s="19"/>
      <c r="P557" s="20"/>
    </row>
    <row r="558" spans="1:16" ht="48" customHeight="1">
      <c r="A558" s="15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13"/>
      <c r="O558" s="19"/>
      <c r="P558" s="20"/>
    </row>
    <row r="559" spans="1:16" ht="48" customHeight="1">
      <c r="A559" s="15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13"/>
      <c r="O559" s="19"/>
      <c r="P559" s="20"/>
    </row>
    <row r="560" spans="1:16" ht="48" customHeight="1">
      <c r="A560" s="15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13"/>
      <c r="O560" s="19"/>
      <c r="P560" s="20"/>
    </row>
    <row r="561" spans="1:16" ht="48" customHeight="1">
      <c r="A561" s="15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13"/>
      <c r="O561" s="19"/>
      <c r="P561" s="20"/>
    </row>
    <row r="562" spans="1:16" ht="48" customHeight="1">
      <c r="A562" s="15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13"/>
      <c r="O562" s="19"/>
      <c r="P562" s="20"/>
    </row>
    <row r="563" spans="1:16" ht="48" customHeight="1">
      <c r="A563" s="15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13"/>
      <c r="O563" s="19"/>
      <c r="P563" s="20"/>
    </row>
    <row r="564" spans="1:16" ht="48" customHeight="1">
      <c r="A564" s="15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13"/>
      <c r="O564" s="19"/>
      <c r="P564" s="20"/>
    </row>
    <row r="565" spans="1:16" ht="48" customHeight="1">
      <c r="A565" s="15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13"/>
      <c r="O565" s="19"/>
      <c r="P565" s="20"/>
    </row>
    <row r="566" spans="1:16" ht="48" customHeight="1">
      <c r="A566" s="15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13"/>
      <c r="O566" s="19"/>
      <c r="P566" s="20"/>
    </row>
    <row r="567" spans="1:16" ht="48" customHeight="1">
      <c r="A567" s="15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13"/>
      <c r="O567" s="19"/>
      <c r="P567" s="20"/>
    </row>
    <row r="568" spans="1:16" ht="48" customHeight="1">
      <c r="A568" s="15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13"/>
      <c r="O568" s="19"/>
      <c r="P568" s="20"/>
    </row>
    <row r="569" spans="1:16" ht="48" customHeight="1">
      <c r="A569" s="15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13"/>
      <c r="O569" s="19"/>
      <c r="P569" s="20"/>
    </row>
    <row r="570" spans="1:16" ht="48" customHeight="1">
      <c r="A570" s="15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13"/>
      <c r="O570" s="19"/>
      <c r="P570" s="20"/>
    </row>
    <row r="571" spans="1:16" ht="48" customHeight="1">
      <c r="A571" s="15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13"/>
      <c r="O571" s="19"/>
      <c r="P571" s="20"/>
    </row>
    <row r="572" spans="1:16" ht="48" customHeight="1">
      <c r="A572" s="15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13"/>
      <c r="O572" s="19"/>
      <c r="P572" s="20"/>
    </row>
    <row r="573" spans="1:16" ht="48" customHeight="1">
      <c r="A573" s="15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13"/>
      <c r="O573" s="19"/>
      <c r="P573" s="20"/>
    </row>
    <row r="574" spans="1:16" ht="48" customHeight="1">
      <c r="A574" s="15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13"/>
      <c r="O574" s="19"/>
      <c r="P574" s="20"/>
    </row>
    <row r="575" spans="1:16" ht="48" customHeight="1">
      <c r="A575" s="15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13"/>
      <c r="O575" s="19"/>
      <c r="P575" s="20"/>
    </row>
    <row r="576" spans="1:16" ht="48" customHeight="1">
      <c r="A576" s="15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13"/>
      <c r="O576" s="19"/>
      <c r="P576" s="20"/>
    </row>
    <row r="577" spans="1:16" ht="48" customHeight="1">
      <c r="A577" s="15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13"/>
      <c r="O577" s="19"/>
      <c r="P577" s="20"/>
    </row>
    <row r="578" spans="1:16" ht="48" customHeight="1">
      <c r="A578" s="15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13"/>
      <c r="O578" s="19"/>
      <c r="P578" s="20"/>
    </row>
    <row r="579" spans="1:16" ht="48" customHeight="1">
      <c r="A579" s="15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13"/>
      <c r="O579" s="19"/>
      <c r="P579" s="20"/>
    </row>
    <row r="580" spans="1:16" ht="48" customHeight="1">
      <c r="A580" s="15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13"/>
      <c r="O580" s="19"/>
      <c r="P580" s="20"/>
    </row>
    <row r="581" spans="1:16" ht="48" customHeight="1">
      <c r="A581" s="15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13"/>
      <c r="O581" s="19"/>
      <c r="P581" s="20"/>
    </row>
    <row r="582" spans="1:16" ht="48" customHeight="1">
      <c r="A582" s="15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13"/>
      <c r="O582" s="19"/>
      <c r="P582" s="20"/>
    </row>
    <row r="583" spans="1:16" ht="48" customHeight="1">
      <c r="A583" s="15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13"/>
      <c r="O583" s="19"/>
      <c r="P583" s="20"/>
    </row>
    <row r="584" spans="1:16" ht="48" customHeight="1">
      <c r="A584" s="15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13"/>
      <c r="O584" s="19"/>
      <c r="P584" s="20"/>
    </row>
    <row r="585" spans="1:16" ht="48" customHeight="1">
      <c r="A585" s="15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13"/>
      <c r="O585" s="19"/>
      <c r="P585" s="20"/>
    </row>
    <row r="586" spans="1:16" ht="48" customHeight="1">
      <c r="A586" s="15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13"/>
      <c r="O586" s="19"/>
      <c r="P586" s="20"/>
    </row>
    <row r="587" spans="1:16" ht="48" customHeight="1">
      <c r="A587" s="15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13"/>
      <c r="O587" s="19"/>
      <c r="P587" s="20"/>
    </row>
    <row r="588" spans="1:16" ht="48" customHeight="1">
      <c r="A588" s="15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13"/>
      <c r="O588" s="19"/>
      <c r="P588" s="20"/>
    </row>
    <row r="589" spans="1:16" ht="48" customHeight="1">
      <c r="A589" s="15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13"/>
      <c r="O589" s="19"/>
      <c r="P589" s="20"/>
    </row>
    <row r="590" spans="1:16" ht="48" customHeight="1">
      <c r="A590" s="15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13"/>
      <c r="O590" s="19"/>
      <c r="P590" s="20"/>
    </row>
    <row r="591" spans="1:16" ht="48" customHeight="1">
      <c r="A591" s="15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13"/>
      <c r="O591" s="19"/>
      <c r="P591" s="20"/>
    </row>
    <row r="592" spans="1:16" ht="48" customHeight="1">
      <c r="A592" s="15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13"/>
      <c r="O592" s="19"/>
      <c r="P592" s="20"/>
    </row>
    <row r="593" spans="1:16" ht="48" customHeight="1">
      <c r="A593" s="15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13"/>
      <c r="O593" s="19"/>
      <c r="P593" s="20"/>
    </row>
    <row r="594" spans="1:16" ht="48" customHeight="1">
      <c r="A594" s="15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13"/>
      <c r="O594" s="19"/>
      <c r="P594" s="20"/>
    </row>
    <row r="595" spans="1:16" ht="48" customHeight="1">
      <c r="A595" s="15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13"/>
      <c r="O595" s="19"/>
      <c r="P595" s="20"/>
    </row>
    <row r="596" spans="1:16" ht="48" customHeight="1">
      <c r="A596" s="15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13"/>
      <c r="O596" s="19"/>
      <c r="P596" s="20"/>
    </row>
  </sheetData>
  <sheetProtection/>
  <mergeCells count="9">
    <mergeCell ref="A1:Q1"/>
    <mergeCell ref="Q2:Q4"/>
    <mergeCell ref="G2:J3"/>
    <mergeCell ref="A2:A4"/>
    <mergeCell ref="C2:F3"/>
    <mergeCell ref="L2:O3"/>
    <mergeCell ref="B2:B4"/>
    <mergeCell ref="K2:K4"/>
    <mergeCell ref="P2:P4"/>
  </mergeCells>
  <printOptions horizontalCentered="1"/>
  <pageMargins left="0" right="0" top="0" bottom="0.7874015748031497" header="0.3937007874015748" footer="0.5118110236220472"/>
  <pageSetup fitToHeight="0" fitToWidth="1" orientation="landscape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2019-04-05T13:42:01Z</cp:lastPrinted>
  <dcterms:created xsi:type="dcterms:W3CDTF">2010-05-17T05:37:16Z</dcterms:created>
  <dcterms:modified xsi:type="dcterms:W3CDTF">2019-04-08T07:45:18Z</dcterms:modified>
  <cp:category/>
  <cp:version/>
  <cp:contentType/>
  <cp:contentStatus/>
</cp:coreProperties>
</file>